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Respaldo Daniel\Plan Anual de Compras 2023-Suministros\"/>
    </mc:Choice>
  </mc:AlternateContent>
  <xr:revisionPtr revIDLastSave="0" documentId="8_{0A96EF01-5D2E-4887-8850-4BB0A2C699D1}" xr6:coauthVersionLast="45" xr6:coauthVersionMax="45" xr10:uidLastSave="{00000000-0000-0000-0000-000000000000}"/>
  <bookViews>
    <workbookView xWindow="-108" yWindow="-108" windowWidth="23256" windowHeight="12576" firstSheet="1" activeTab="1" xr2:uid="{00000000-000D-0000-FFFF-FFFF00000000}"/>
  </bookViews>
  <sheets>
    <sheet name="Hoja2" sheetId="2" state="hidden" r:id="rId1"/>
    <sheet name="PAC 2023 adicional" sheetId="7" r:id="rId2"/>
    <sheet name="Variaciones al pac inicial" sheetId="8" r:id="rId3"/>
    <sheet name="2" sheetId="3" r:id="rId4"/>
  </sheets>
  <externalReferences>
    <externalReference r:id="rId5"/>
  </externalReferences>
  <definedNames>
    <definedName name="_xlnm._FilterDatabase" localSheetId="1" hidden="1">'PAC 2023 adicional'!$A$4:$U$5</definedName>
    <definedName name="_xlnm.Print_Area" localSheetId="1">'PAC 2023 adicional'!$B$1:$R$5</definedName>
    <definedName name="categoria">'[1]2'!$D$3:$D$13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9" i="8" l="1"/>
  <c r="V18" i="8"/>
  <c r="V20" i="8"/>
  <c r="I20" i="8" l="1"/>
  <c r="N20" i="8"/>
  <c r="L20" i="8" s="1"/>
  <c r="M20" i="8" s="1"/>
  <c r="J20" i="8"/>
  <c r="V17" i="8" l="1"/>
  <c r="L19" i="8" l="1"/>
  <c r="M19" i="8" s="1"/>
  <c r="I19" i="8"/>
  <c r="J19" i="8" s="1"/>
  <c r="L18" i="8"/>
  <c r="M18" i="8" s="1"/>
  <c r="I18" i="8"/>
  <c r="J18" i="8" s="1"/>
  <c r="V16" i="8"/>
  <c r="V15" i="8"/>
  <c r="V14" i="8"/>
  <c r="V12" i="8"/>
  <c r="V11" i="8"/>
  <c r="V10" i="8"/>
  <c r="V9" i="8"/>
  <c r="V8" i="8"/>
  <c r="V7" i="8"/>
  <c r="V6" i="8"/>
  <c r="V5" i="8"/>
  <c r="L12" i="7" l="1"/>
  <c r="J12" i="7"/>
  <c r="K12" i="7" s="1"/>
  <c r="L17" i="8"/>
  <c r="M17" i="8" s="1"/>
  <c r="I17" i="8"/>
  <c r="J17" i="8" s="1"/>
  <c r="L16" i="8"/>
  <c r="M16" i="8" s="1"/>
  <c r="I16" i="8"/>
  <c r="J16" i="8" s="1"/>
  <c r="L15" i="8"/>
  <c r="M15" i="8" s="1"/>
  <c r="I15" i="8"/>
  <c r="J15" i="8" s="1"/>
  <c r="L14" i="8"/>
  <c r="M14" i="8" s="1"/>
  <c r="I14" i="8"/>
  <c r="J14" i="8" s="1"/>
  <c r="N13" i="8"/>
  <c r="K13" i="8"/>
  <c r="V13" i="8" s="1"/>
  <c r="V21" i="8" s="1"/>
  <c r="L11" i="8"/>
  <c r="M11" i="8" s="1"/>
  <c r="I11" i="8"/>
  <c r="J11" i="8" s="1"/>
  <c r="L10" i="8"/>
  <c r="M10" i="8" s="1"/>
  <c r="I10" i="8"/>
  <c r="J10" i="8" s="1"/>
  <c r="L9" i="8"/>
  <c r="M9" i="8" s="1"/>
  <c r="I9" i="8"/>
  <c r="J9" i="8" s="1"/>
  <c r="L8" i="8"/>
  <c r="M8" i="8" s="1"/>
  <c r="I8" i="8"/>
  <c r="J8" i="8" s="1"/>
  <c r="L7" i="8"/>
  <c r="M7" i="8" s="1"/>
  <c r="I7" i="8"/>
  <c r="J7" i="8" s="1"/>
  <c r="L6" i="8"/>
  <c r="M6" i="8" s="1"/>
  <c r="I6" i="8"/>
  <c r="J6" i="8" s="1"/>
  <c r="A6" i="8"/>
  <c r="A7" i="8" s="1"/>
  <c r="A8" i="8" s="1"/>
  <c r="A9" i="8" s="1"/>
  <c r="A10" i="8" s="1"/>
  <c r="A11" i="8" s="1"/>
  <c r="A12" i="8" s="1"/>
  <c r="A13" i="8" s="1"/>
  <c r="A14" i="8" s="1"/>
  <c r="A15" i="8" s="1"/>
  <c r="A16" i="8" s="1"/>
  <c r="A17" i="8" s="1"/>
  <c r="A18" i="8" s="1"/>
  <c r="A19" i="8" s="1"/>
  <c r="A20" i="8" s="1"/>
  <c r="L5" i="8"/>
  <c r="M5" i="8" s="1"/>
  <c r="I5" i="8"/>
  <c r="J5" i="8" s="1"/>
  <c r="J5" i="7"/>
  <c r="J6" i="7"/>
  <c r="J7" i="7"/>
  <c r="J8" i="7"/>
  <c r="J9" i="7"/>
  <c r="J11" i="7"/>
  <c r="J10" i="7"/>
  <c r="M12" i="7" l="1"/>
  <c r="N12" i="7" s="1"/>
  <c r="N1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Mayra Vargas Naranjo</author>
  </authors>
  <commentList>
    <comment ref="K5" authorId="0" shapeId="0" xr:uid="{A434D210-B879-422F-9955-A561CCB86D03}">
      <text>
        <r>
          <rPr>
            <b/>
            <sz val="9"/>
            <color indexed="81"/>
            <rFont val="Tahoma"/>
            <family val="2"/>
          </rPr>
          <t>Mayra Vargas Naranjo:</t>
        </r>
        <r>
          <rPr>
            <sz val="9"/>
            <color indexed="81"/>
            <rFont val="Tahoma"/>
            <family val="2"/>
          </rPr>
          <t xml:space="preserve">
Costo en $:  $599 + IVA= $676,87
Tipo de cambio:  ¢724
</t>
        </r>
      </text>
    </comment>
    <comment ref="K6" authorId="0" shapeId="0" xr:uid="{E9C9C763-1239-4417-AEAE-1F2B52C253B6}">
      <text>
        <r>
          <rPr>
            <b/>
            <sz val="9"/>
            <color indexed="81"/>
            <rFont val="Tahoma"/>
            <family val="2"/>
          </rPr>
          <t>Mayra Vargas Naranjo:</t>
        </r>
        <r>
          <rPr>
            <sz val="9"/>
            <color indexed="81"/>
            <rFont val="Tahoma"/>
            <family val="2"/>
          </rPr>
          <t xml:space="preserve">
Costo en $:  $2.756 + IVA = $ 3.114,28
Tipo de cambio:  ¢724
</t>
        </r>
      </text>
    </comment>
    <comment ref="K7" authorId="0" shapeId="0" xr:uid="{41330FC8-934B-4A21-B458-6389D1274BED}">
      <text>
        <r>
          <rPr>
            <b/>
            <sz val="9"/>
            <color indexed="81"/>
            <rFont val="Tahoma"/>
            <family val="2"/>
          </rPr>
          <t>Mayra Vargas Naranjo:</t>
        </r>
        <r>
          <rPr>
            <sz val="9"/>
            <color indexed="81"/>
            <rFont val="Tahoma"/>
            <family val="2"/>
          </rPr>
          <t xml:space="preserve">
Costo en $:  $295 + UVA = $333,35
Tipo de cambio:  ¢724</t>
        </r>
      </text>
    </comment>
    <comment ref="K8" authorId="0" shapeId="0" xr:uid="{0B14628B-F309-4481-88DD-4AA465E0D084}">
      <text>
        <r>
          <rPr>
            <b/>
            <sz val="9"/>
            <color indexed="81"/>
            <rFont val="Tahoma"/>
            <family val="2"/>
          </rPr>
          <t>Mayra Vargas Naranjo:</t>
        </r>
        <r>
          <rPr>
            <sz val="9"/>
            <color indexed="81"/>
            <rFont val="Tahoma"/>
            <family val="2"/>
          </rPr>
          <t xml:space="preserve">
Costo en Euros:  200 euros +IVA= 226 euros
Tipo de cambio:  ¢774</t>
        </r>
      </text>
    </comment>
    <comment ref="K9" authorId="0" shapeId="0" xr:uid="{1898EFFB-7FD5-4296-BD56-8AD7076F09D6}">
      <text>
        <r>
          <rPr>
            <b/>
            <sz val="9"/>
            <color indexed="81"/>
            <rFont val="Tahoma"/>
            <family val="2"/>
          </rPr>
          <t>Mayra Vargas Naranjo:</t>
        </r>
        <r>
          <rPr>
            <sz val="9"/>
            <color indexed="81"/>
            <rFont val="Tahoma"/>
            <family val="2"/>
          </rPr>
          <t xml:space="preserve">
Costo en $:  $7.431 + IVA = $8.397,03
Tipo de cambio:  ¢724</t>
        </r>
      </text>
    </comment>
    <comment ref="K10" authorId="0" shapeId="0" xr:uid="{4C6BD1E1-D514-46C8-A9DF-5DB14CBA58BA}">
      <text>
        <r>
          <rPr>
            <b/>
            <sz val="9"/>
            <color indexed="81"/>
            <rFont val="Tahoma"/>
            <family val="2"/>
          </rPr>
          <t>Mayra Vargas Naranjo:</t>
        </r>
        <r>
          <rPr>
            <sz val="9"/>
            <color indexed="81"/>
            <rFont val="Tahoma"/>
            <family val="2"/>
          </rPr>
          <t xml:space="preserve">
Costo en Libras Esterlinas
Conversión a $: 395.18 + IVA = $446.55
Tipo de cambio:  ¢724</t>
        </r>
      </text>
    </comment>
    <comment ref="K11" authorId="0" shapeId="0" xr:uid="{E0DD123E-F692-49C2-A465-52B5411D566D}">
      <text>
        <r>
          <rPr>
            <b/>
            <sz val="9"/>
            <color indexed="81"/>
            <rFont val="Tahoma"/>
            <family val="2"/>
          </rPr>
          <t>Mayra Vargas Naranjo:</t>
        </r>
        <r>
          <rPr>
            <sz val="9"/>
            <color indexed="81"/>
            <rFont val="Tahoma"/>
            <family val="2"/>
          </rPr>
          <t xml:space="preserve">
Costo en $:  $514.99 + IVA = $581.94
Tipo de cambio:  ¢724</t>
        </r>
      </text>
    </comment>
    <comment ref="K12" authorId="0" shapeId="0" xr:uid="{2ECC1F77-3DC1-4A9E-B2E7-39FF0DBF3CEC}">
      <text>
        <r>
          <rPr>
            <b/>
            <sz val="9"/>
            <color indexed="81"/>
            <rFont val="Tahoma"/>
            <family val="2"/>
          </rPr>
          <t xml:space="preserve">Mayra Vargas Naranjo:
</t>
        </r>
        <r>
          <rPr>
            <sz val="9"/>
            <color indexed="81"/>
            <rFont val="Tahoma"/>
            <family val="2"/>
          </rPr>
          <t xml:space="preserve">
Costo en $:  $2.000
Tipo de cambio:  ¢724
Organización nacional exenta del pago del IVA</t>
        </r>
      </text>
    </comment>
    <comment ref="K13" authorId="0" shapeId="0" xr:uid="{BCF9AD26-C37E-4941-B9EC-894864EA2254}">
      <text>
        <r>
          <rPr>
            <b/>
            <sz val="9"/>
            <color indexed="81"/>
            <rFont val="Tahoma"/>
            <charset val="1"/>
          </rPr>
          <t xml:space="preserve">Mayra Vargas Naranjo:
</t>
        </r>
        <r>
          <rPr>
            <sz val="9"/>
            <color indexed="81"/>
            <rFont val="Tahoma"/>
            <charset val="1"/>
          </rPr>
          <t xml:space="preserve">
Organización nacional exenta del pago del IVA</t>
        </r>
      </text>
    </comment>
    <comment ref="K14" authorId="0" shapeId="0" xr:uid="{B475C0D9-A563-4D95-B3C7-3DDC210FFCF0}">
      <text>
        <r>
          <rPr>
            <b/>
            <sz val="9"/>
            <color indexed="81"/>
            <rFont val="Tahoma"/>
            <family val="2"/>
          </rPr>
          <t>Mayra Vargas Naranjo:</t>
        </r>
        <r>
          <rPr>
            <sz val="9"/>
            <color indexed="81"/>
            <rFont val="Tahoma"/>
            <family val="2"/>
          </rPr>
          <t xml:space="preserve">
Costo en Euros:  3.400 euros + IVA=  3.842 euros
Tipo de cambio:  ¢774</t>
        </r>
      </text>
    </comment>
    <comment ref="K15" authorId="0" shapeId="0" xr:uid="{9D9944ED-C268-44AD-8875-1C9B5A5C6AD1}">
      <text>
        <r>
          <rPr>
            <b/>
            <sz val="9"/>
            <color indexed="81"/>
            <rFont val="Tahoma"/>
            <family val="2"/>
          </rPr>
          <t>Mayra Vargas Naranjo:</t>
        </r>
        <r>
          <rPr>
            <sz val="9"/>
            <color indexed="81"/>
            <rFont val="Tahoma"/>
            <family val="2"/>
          </rPr>
          <t xml:space="preserve">
Costo en $:  $734.50
Tipo de cambio:  ¢724
</t>
        </r>
      </text>
    </comment>
    <comment ref="K16" authorId="0" shapeId="0" xr:uid="{05B6F356-E89D-4274-AFA4-7541B6132EAA}">
      <text>
        <r>
          <rPr>
            <b/>
            <sz val="9"/>
            <color indexed="81"/>
            <rFont val="Tahoma"/>
            <charset val="1"/>
          </rPr>
          <t>Mayra Vargas Naranjo:</t>
        </r>
        <r>
          <rPr>
            <sz val="9"/>
            <color indexed="81"/>
            <rFont val="Tahoma"/>
            <charset val="1"/>
          </rPr>
          <t xml:space="preserve">
Costo en $:  $295.608
Tipo de cambio:  ¢724</t>
        </r>
      </text>
    </comment>
    <comment ref="N16" authorId="0" shapeId="0" xr:uid="{0A20DC80-5405-4E52-8100-06A710EB5C33}">
      <text>
        <r>
          <rPr>
            <b/>
            <sz val="9"/>
            <color indexed="81"/>
            <rFont val="Tahoma"/>
            <charset val="1"/>
          </rPr>
          <t>Mayra Vargas Naranjo:</t>
        </r>
        <r>
          <rPr>
            <sz val="9"/>
            <color indexed="81"/>
            <rFont val="Tahoma"/>
            <charset val="1"/>
          </rPr>
          <t xml:space="preserve">
Costo en $:  $295.608
Tipo de cambio:  ¢724</t>
        </r>
      </text>
    </comment>
    <comment ref="K18" authorId="0" shapeId="0" xr:uid="{FF5A6975-A5DC-4D03-8A39-7717A7F4396A}">
      <text>
        <r>
          <rPr>
            <b/>
            <sz val="9"/>
            <color indexed="81"/>
            <rFont val="Tahoma"/>
            <family val="2"/>
          </rPr>
          <t>Mayra Vargas Naranjo:</t>
        </r>
        <r>
          <rPr>
            <sz val="9"/>
            <color indexed="81"/>
            <rFont val="Tahoma"/>
            <family val="2"/>
          </rPr>
          <t xml:space="preserve">
Costo en $:  $5.000
Tipo de cambio:  ¢685</t>
        </r>
      </text>
    </comment>
    <comment ref="N18" authorId="0" shapeId="0" xr:uid="{E7FB39F5-A276-4D74-95D0-8FFA7E026EF3}">
      <text>
        <r>
          <rPr>
            <b/>
            <sz val="9"/>
            <color indexed="81"/>
            <rFont val="Tahoma"/>
            <family val="2"/>
          </rPr>
          <t>Mayra Vargas Naranjo:</t>
        </r>
        <r>
          <rPr>
            <sz val="9"/>
            <color indexed="81"/>
            <rFont val="Tahoma"/>
            <family val="2"/>
          </rPr>
          <t xml:space="preserve">
Costo en $:  $5.000
Tipo de cambio:  ¢685</t>
        </r>
      </text>
    </comment>
    <comment ref="K19" authorId="0" shapeId="0" xr:uid="{34E7F82E-AA35-46E9-B74C-4D1331FAB857}">
      <text>
        <r>
          <rPr>
            <b/>
            <sz val="9"/>
            <color indexed="81"/>
            <rFont val="Tahoma"/>
            <family val="2"/>
          </rPr>
          <t>Mayra Vargas Naranjo:</t>
        </r>
        <r>
          <rPr>
            <sz val="9"/>
            <color indexed="81"/>
            <rFont val="Tahoma"/>
            <family val="2"/>
          </rPr>
          <t xml:space="preserve">
Costo en $:  $18.000
Tipo de cambio:  ¢685</t>
        </r>
      </text>
    </comment>
    <comment ref="N19" authorId="0" shapeId="0" xr:uid="{0CE6D923-4489-4B44-A897-F654C6F4BB8F}">
      <text>
        <r>
          <rPr>
            <b/>
            <sz val="9"/>
            <color indexed="81"/>
            <rFont val="Tahoma"/>
            <family val="2"/>
          </rPr>
          <t>Mayra Vargas Naranjo:</t>
        </r>
        <r>
          <rPr>
            <sz val="9"/>
            <color indexed="81"/>
            <rFont val="Tahoma"/>
            <family val="2"/>
          </rPr>
          <t xml:space="preserve">
Costo en $:  $18.000
Tipo de cambio:  ¢685</t>
        </r>
      </text>
    </comment>
    <comment ref="K20" authorId="0" shapeId="0" xr:uid="{E2FBA260-4943-4B01-9A34-C971506582B1}">
      <text>
        <r>
          <rPr>
            <b/>
            <sz val="9"/>
            <color indexed="81"/>
            <rFont val="Tahoma"/>
            <family val="2"/>
          </rPr>
          <t>Mayra Vargas Naranjo:</t>
        </r>
        <r>
          <rPr>
            <sz val="9"/>
            <color indexed="81"/>
            <rFont val="Tahoma"/>
            <family val="2"/>
          </rPr>
          <t xml:space="preserve">
Costo en $1.410.171
Tipo de cambio:  ¢724</t>
        </r>
      </text>
    </comment>
  </commentList>
</comments>
</file>

<file path=xl/sharedStrings.xml><?xml version="1.0" encoding="utf-8"?>
<sst xmlns="http://schemas.openxmlformats.org/spreadsheetml/2006/main" count="367" uniqueCount="181">
  <si>
    <t xml:space="preserve">Descripción del Requerimiento </t>
  </si>
  <si>
    <t>Cantidad</t>
  </si>
  <si>
    <t>P</t>
  </si>
  <si>
    <t>AE</t>
  </si>
  <si>
    <t>Vigencia del proceso contractual</t>
  </si>
  <si>
    <t>mensual</t>
  </si>
  <si>
    <t>trimestral</t>
  </si>
  <si>
    <t>semestral</t>
  </si>
  <si>
    <t>anual</t>
  </si>
  <si>
    <t>bimensual</t>
  </si>
  <si>
    <t>menos de un mes</t>
  </si>
  <si>
    <t>Subprograma Presupuestario</t>
  </si>
  <si>
    <t>Fecha en que se requiere</t>
  </si>
  <si>
    <t>Licitación pública</t>
  </si>
  <si>
    <t>Menos de un mes</t>
  </si>
  <si>
    <t>Licitación abreviada</t>
  </si>
  <si>
    <t>Contrato directo</t>
  </si>
  <si>
    <t>Instructivo</t>
  </si>
  <si>
    <t>Contrataciones exceptuadas</t>
  </si>
  <si>
    <t>Licitación pública Internacional</t>
  </si>
  <si>
    <t>Unidad Usuaria</t>
  </si>
  <si>
    <t>Un mes</t>
  </si>
  <si>
    <t>Dos meses</t>
  </si>
  <si>
    <t>Tres meses</t>
  </si>
  <si>
    <t>Cuatro meses</t>
  </si>
  <si>
    <t>Cinco meses</t>
  </si>
  <si>
    <t>Seis meses</t>
  </si>
  <si>
    <t>Siete meses</t>
  </si>
  <si>
    <t>Ocho meses</t>
  </si>
  <si>
    <t>Nueve meses</t>
  </si>
  <si>
    <t>Diez meses</t>
  </si>
  <si>
    <t>Once meses</t>
  </si>
  <si>
    <t>Un año</t>
  </si>
  <si>
    <t>Anual + 1 renovación</t>
  </si>
  <si>
    <t>Anual + 2 renovaciones</t>
  </si>
  <si>
    <t>Anual + 3 renovaciones</t>
  </si>
  <si>
    <t>Unidad Técnica</t>
  </si>
  <si>
    <t>Ordinario</t>
  </si>
  <si>
    <t>Extraordinario</t>
  </si>
  <si>
    <t>Tipo de presupuesto</t>
  </si>
  <si>
    <t>DEPARTAMENTO CONTROL Y GESTIÓN DE COMPRAS</t>
  </si>
  <si>
    <t>Justificación del requerimiento</t>
  </si>
  <si>
    <t>Objetivo relacionado del PAO</t>
  </si>
  <si>
    <t>R03-CGC-002 PLAN ANUAL DE COMPRAS</t>
  </si>
  <si>
    <t>Plazo de Entrega</t>
  </si>
  <si>
    <t>Cuantía Inestimada</t>
  </si>
  <si>
    <t>Observaciones</t>
  </si>
  <si>
    <t>Estado</t>
  </si>
  <si>
    <t>En trámite - plazo</t>
  </si>
  <si>
    <t>En trámite - incumplimiento</t>
  </si>
  <si>
    <t>En trámite - sin programación</t>
  </si>
  <si>
    <t>Finalizado - plazo</t>
  </si>
  <si>
    <t>Finalizado - incumplimiento</t>
  </si>
  <si>
    <t>Finalizado - sin programación</t>
  </si>
  <si>
    <t>Desestimado</t>
  </si>
  <si>
    <t>Infructuoso</t>
  </si>
  <si>
    <t>Desierto</t>
  </si>
  <si>
    <t>Suspenso</t>
  </si>
  <si>
    <t>Por iniciar</t>
  </si>
  <si>
    <t>Por demanda</t>
  </si>
  <si>
    <t>Consecutivo</t>
  </si>
  <si>
    <t>Monto IVA</t>
  </si>
  <si>
    <t>Monto total Anual IVAI</t>
  </si>
  <si>
    <t>Valor anual estimado  colones sin IVA</t>
  </si>
  <si>
    <t>Monto a presupuestar en el período colones sin IVA</t>
  </si>
  <si>
    <t>Monto a presupuestar en el período colones  IVAI</t>
  </si>
  <si>
    <t>AÑO: 2023</t>
  </si>
  <si>
    <t>Unica Vez</t>
  </si>
  <si>
    <t>0217 – Investigaciones</t>
  </si>
  <si>
    <t>CEDINS</t>
  </si>
  <si>
    <t>Marzo</t>
  </si>
  <si>
    <t>30 días naturales</t>
  </si>
  <si>
    <t>Investigaciones</t>
  </si>
  <si>
    <t>20 días naturales</t>
  </si>
  <si>
    <t>Por medio de la regla de medición se obtienen dimensiones sin necesidad de mediar un plano, más que todo para realizar comparaciones y con ello diagnoticar las posibles partidas de mano de obra requeridas para devolver la estructura del vehículo a las condiciones inmediatas antes de la ocurrecia del siniestro, así como su medición posterior a un proceso de reparación, lo anterior en estructuras simetricas y asimetricas, labor que no es posible ejecutar sin esta herramienta.</t>
  </si>
  <si>
    <t>0125 – Centro de distribución y logística</t>
  </si>
  <si>
    <t>0223-Seguros Generales</t>
  </si>
  <si>
    <t>Seguros Generales</t>
  </si>
  <si>
    <t>Gestión de Riesgos y Siniestros</t>
  </si>
  <si>
    <t xml:space="preserve">Optimizar los servicios de inspección presencial y virtual con el apoyo de  tecnologías y cumplir con los plazos establecidos y la calidad óptima requerida, mediante el cumplimiento del 100% del plan de acción. </t>
  </si>
  <si>
    <t>Medidor de distancia laser</t>
  </si>
  <si>
    <t>Los inspectores que ven embarcaciones deben ver muchas veces por debajo del casco tanto para aseguramiento como indemnizaciones para determinar la asegurabilidad como el monto de la pérdida y para esto los compañeros deben bucear.</t>
  </si>
  <si>
    <t>No</t>
  </si>
  <si>
    <t>22 días hábiles</t>
  </si>
  <si>
    <t>Objetivo Específico 1: Prevenir, detectar y controlar el fraude en seguros, a fin de lograr una detección temprana de aquellos reclamos en las distintas líneas de seguros que presentan indicativos de fraude, con los que se pretende lograr una erogación indebida. Meta Específica 2. Fiscalizar las propuestas indemnizatorias con ocasión del siniestro reportado al INS en el Seguro Voluntario de Automóviles y someter a Rectoría las estimaciones de daños autorizadas por el INS mediante el cumplimiento del 100% del plan de acción definido. (Proceso de Fiscalización y rectoría)</t>
  </si>
  <si>
    <t>Objetivo Específico 1. Abastecer de productos de consumo masivo (medicamentos, implementos médicos, suministros de oficina, aseo, consumibles de cómputo y formularios preimpresos, y ropa hospitalaria) requeridos por el Grupo INS mediante la gestión de cadena de abastecimiento de manera integral y optimizada, considerando los niveles de obsolescencia,  para el desarrollo de sus procesos misionales y de apoyo para la atención de los asegurados, beneficiarios de prestaciones y población en general.</t>
  </si>
  <si>
    <t>Vasos cónicos</t>
  </si>
  <si>
    <t>Papel higiénico 400 metros</t>
  </si>
  <si>
    <t xml:space="preserve">Es necesaria la gestión de compra de pizarras acrílicas considerando que ha sido un suministro que se ha venido adquiriendo mediante la modalidad de vale dada su esporádica necesidad, sin embargo actualmente se ha convertido en un requerimiento más habitual para los espacios de trabajo colaborativo que posee la Institución. </t>
  </si>
  <si>
    <t>En la ejecución del Contrato No. 2021LN-000007-0001000001   se detecta que, el papel higiénico jumbo roll adjudicado al proveedor Fesa Formas Eficientes S.A. genera problemas con el dispensador de papel actual, dado que el rollo tiene un diámetro interno menor al requerido, lo que provoca que no gire correctamente y por tanto, se deba colocar de manera distinta o incluso con la cubierta del dispensador abierta para que funcione, lo cual afecta la inocuidad del producto, adicionalmente podría provocar hurtos del mismo y reprocesos en la colocación del papel al tratar de que gire adecuadamente en el dispensador. Importante destacar que esto sucede dado que, a pesar de que el papel cumple con todas las características de la ficha técnica, el tipo de fibra es más gruesa.</t>
  </si>
  <si>
    <t>Carretillas Manuales</t>
  </si>
  <si>
    <t>Regla de Medición Automotriz manual</t>
  </si>
  <si>
    <t>Habían cotizado en un principio medidores con un costo total de ¢1,765,000, habiendo un ahorro de ¢1,395,000, esto por cuanto se les ofreció otra alternativa que también les es funcional, después del análisis realizado por ésta dependencia.</t>
  </si>
  <si>
    <t>Pizarras acrílicas</t>
  </si>
  <si>
    <t>Este proceso fue gestionado en el año 2021, según lo aprobado en PAC 2021, adjudicándose al proveedor Comercializadora Tica S.A mediante Contrato 2021CD-000046-0001000001, sin embargo mediante oficio CEDINS-01954-2021 del 25 de junio del 2021 se realiza notificación sobre el rechazo en la recepción del producto ya que no cumplía con el bien adjudicado. Adicionalmente mediante oficio CEDINS-3474-2021 del 01 de noviembre del 2021, se realiza comunicado a la Proveeduría Institucional para continuar con el trámite de incumplimiento ante el proveedor, trámite del cual no se ha recibido respuesta formal por parte de dicha instacia y del cual se está haciendo el seguimiento respectivo. Por lo tanto, dado que aún persiste la necesidad, se está incluyendo en el PAC-2023, para gestionar su adquisición</t>
  </si>
  <si>
    <t>Habían cotizado en un principio carretillas por un monto total de ¢1,750,000, habiendo un ahorro de ¢725,000, esto por cuanto del análisis correspondiente se corrigieron los montos indicados inicialmente de acuerdo al nuevo estudio de mercado y las características técnicas.</t>
  </si>
  <si>
    <t xml:space="preserve">Camara Fotográfica waterproff </t>
  </si>
  <si>
    <t>Para las labores diarias de aseguramiento e indemnización de los ingenieros civiles y electromecánicos del área se requiere medir áreas, volúmenes y muchas veces hacerlo con una cinta métrica manual se dedica mucho tiempo.  Adicionalmente, la cinta digital permite tomar medidas donde por el espacio, tipo de terreno o indicación de los asegurados no es posible llegar. Además, dichos esquipos son para sustituir los que se tienen actualmente los cuales ya están obsoletos.</t>
  </si>
  <si>
    <t>Habían cotizado en un principio una regla de medición manual con un costo total de ¢1,122,000, habiendo un ahorro de ¢752,000, esto por cuanto se brindó otra alternativas más cómoda, despúes del análisis realizado por ésta dependencia y haber realizado un nuevo estudio de mercado con las características que requerían.</t>
  </si>
  <si>
    <t xml:space="preserve">Dotar de vasos cónicos para los dispendores de agua, de esta forma la estancia y atención  de clientes externos sea mas completa. Este requerimiento nace como una necesidad planteada por el Departamento de Ingeniería y Mantenimiento como parte del proceso de alquiler de los dispensadores de agua, en virtud del vencimiento actual del Contrato para ese servicio a nivel Institucional. </t>
  </si>
  <si>
    <t xml:space="preserve"> Dirigir los procesos para la construcción de relaciones estratégicas con los públicos de interés mediante la gestión de la sostenibilidad, prevención, comunicación y protección del patrimonio social y cultural de los costarricenses, para el fortalecimiento de la reputación, generación de confianza y creación de valor. </t>
  </si>
  <si>
    <t xml:space="preserve">Servicio de alimentación </t>
  </si>
  <si>
    <t xml:space="preserve">Se requiere el servicio de alimentación para atender las distintas actividades programadas por las dependencias adscritas a esta subdirección, las cuales a su vez se propicia el consumo de alimentación saludable entre los participantes </t>
  </si>
  <si>
    <t>Enero</t>
  </si>
  <si>
    <t>IVA de este producto 1%</t>
  </si>
  <si>
    <t>T.Cambio</t>
  </si>
  <si>
    <t>0119 – Talento Humano</t>
  </si>
  <si>
    <t>Subdirección de Cultura y Talento</t>
  </si>
  <si>
    <t>Centro de Documentación</t>
  </si>
  <si>
    <t>Objetivo Específico 1. Realizar una gestión de Talento Humano que procure una organización de alto desempeño, el desarrollo integral de los colaboradores, la orientación a los resultados , la flexibilidad al cambio, todo a través de sistemas de gestión eficientes.
Meta Específica 1. Ejecutar el 90% del plan de trabajo definido para Capacitación y Desarrollo, así como las actividades planteadas para el Centro de Documentación en el año 2023. (Unidad Capacitación y Desarrollo).</t>
  </si>
  <si>
    <t>Aircraft Bluebook Price Digest</t>
  </si>
  <si>
    <t>Cabe resaltar que estos manuales técnicos son específicos en la materia de maquinaria de aviación, marítima y terrestre. Son empresas de gran trayectoria y mantienen las estadísticas al día de los precios, modelo, máquinas y garantía de cada tipo en que el comprador cliente escoge. Los tres manuales son una herramienta veraz para dar válidez al estudio, asignación de valor y reclamos en el seguro de equipos. Cada manual tiene un proveedor único, lo que significa que no habrá en el mercado otro producto similar al que estamos adquiriendo para nuestras colecciones.</t>
  </si>
  <si>
    <t>Anual</t>
  </si>
  <si>
    <t>Octubre</t>
  </si>
  <si>
    <t>Equipmentwatch</t>
  </si>
  <si>
    <t>NADA</t>
  </si>
  <si>
    <t>Revista Actualidad Aseguradora / Inese Wilmington Risk &amp; Compliance</t>
  </si>
  <si>
    <t>Actualidad Aseguradora se ha consolidado como revista de referencia del sector asegurador, aportando información fiable, rigurosa y de relevancia. Como recurso de información aportará mucho al trabajo diario de los colaboradores INS, ya que es información oportuna y estructurada en el mercado de seguros. Los beneficios que se obtendrá con la suscripción se tienen los siguientes:
1. La suscripción permite que los contenidos sean disponibles en cualquier medio ordenador, móvil o tabletas.
2. Entrevistas a directivos de primer nivel del sector asegurador español e internacional, así como de empresas vinculadas al sector.
3. Rankings sectoriales y resúmenes de estudios inéditos (líderes por ramo, grupos líderes, cifras claves del seguro en España, perspectivas del seguro etc.)
4. Guía de los principales actores del sector: Quién es quién; Guía de la dirección comercial etc.
5. Tribunas de profesionales y expertos del sector.
6. Números especiales centrados en ramos concretos (Autos, Multirriesgo, etc.)
7. Resúmenes de jornadas y eventos que se desarrollan en el sector.
8. Documentos de análisis jurídico e información sobre nuevos productos y servicios.
9. Temas relacionados con otros sectores económicos de interés para el sector, además incluye guía de los corredores y corredurías</t>
  </si>
  <si>
    <t>Base de Datos ilibrary OCDE</t>
  </si>
  <si>
    <t>OECD es un valioso recurso que permitirá desarrollar actividades competitivas, mantenerse actualizado en los diferentes campos del saber y tomar decisiones acertadas lo constituye la información contenida en los diferentes formatos. Las instituciones de vanguardia se dedican a la tarea de gestionarla de manera adecuada respondiendo a la necesidad de saber dónde localizar la información actualizada en el momento que se requiere. Por tal razón el INS no escapa a este requerimiento a través de esta partida y con el contenido presupuestario asignado se pretende realizar esta suscripción, la cual es una fuente de información del más alto nivel, con recursos técnicos que pueden ser utilizados por todos los funcionarios de la Institución.</t>
  </si>
  <si>
    <t>Suscripción al servicio NIIF premium</t>
  </si>
  <si>
    <t>El Instituto Nacional de Seguros y las Subsidiarias del Grupo INS se ajustan como parte de la Normativa Contable a lo que instruya el Consejo Nacional de Supervisión del Sistema Financiero (CONASSIF), quien mediante el documento denominado "NORMATIVA CONTABLE APLICABLE A LOS ENTES SUPERVISADOS POR SUGEF, SUGEVAL, SUGESE, SUPEN Y A LOS EMISORES NO FINANCIEROS", instruía en su artículo 3 la aplicación de las NIIF 2011 y las interpretaciones que haga ese órgano regulador.  El CONASSIF informó  de la actualización en la Normativa mediante las actas de las sesiones CNS-1442-2018 y CNS-1443-2018, donde emite una última versión entre otras cosas del Reglamento de Información Financiera (ver archivo adjunto), instruyendo la actualización en la aplicación a las última versión de las NIIF y sus interpretaciones, considerando los tratamientos prudenciales o regulatorios contables. Como parte de este proceso se establece en el apartado de Consideraciones Técnicas, lo siguiente:"XI. Las entidades deben contar con el tiempo que les permita ajustar sus sistemas de información para el proceso contable, por lo que la entrada en vigencia del reglamento será el 1° de enero de 2020, de manera tal que las entidades puedan preparar estados financieros con la nueva normativa a partir de la fecha de transición, 1° de enero de 2019 y cuantificar sus impactos. Con el propósito de evaluar dichos impactos, se requiere que las entidades financieras presenten a las superintendencias respectivas el estado de situación financiera y el estado de resultados integral, con una frecuencia trimestral para marzo, junio y setiembre 2019."</t>
  </si>
  <si>
    <t xml:space="preserve">NFPA Link </t>
  </si>
  <si>
    <t xml:space="preserve">Acceso total a los códigos en formato digital, actualización constante. NFPA proporciona cientos de estándares técnicos, industriales y científicos al público cada año, respaldando la estandarización del mercado y la innovación empresarial, promoviendo la salud, la seguridad y el medioambiente, ahorrando tiempo y dinero a las organizaciones y particulares en todos los niveles. Por lo tanto, esto apoyaría las gestiones del área de ingeniería y mantenimiento,  brigada corporativa, salud ocupacional y Dependencias que requieren la consulta de las normas para elaboración de informes técnicos como resultado de las inspecciones. </t>
  </si>
  <si>
    <t>Cámara de Comercio</t>
  </si>
  <si>
    <t>Brinda información estratégica en áreas de la mayor relevancia para la empresa, las organizaciones son reconocidas en el gremio, ayuda a que las empresas sean más productivas e innovadoras ofreciéndole programas de capacitación, consultoría, excelencia empresarial y congresos. Desde el punto de vista comercial es necesaria la afiliación la presencia del Instituto como miembro de la Cámara de Comercio.</t>
  </si>
  <si>
    <t>Cámara de Industrias</t>
  </si>
  <si>
    <t>Dicha membresía posee beneficios como: posibilidad de realizar networking con las diferentes empresas que pertenecen al gremio, representación a nivel gremial ante los proyectos y decisiones del Estado; posibilidad de presencia de marca de la empresa desde la web de la Cámara en el sitio de anuncios para los agremiados. Precios especiales en capacitaciones y talleres, y participación en las capacitaciones gratuitas. Considerando los beneficios, desde el punto de comercial es necesaria la afiliación la presencia del Instituto como miembro de la Cámara de Comercio, además hace partícipe al Instituto para ser reconocido como ganador del “Premio a la Excelencia” lo cual son empresas que sobresalen como modelos de referencia a nivel nacional con el mejoramiento continuo.</t>
  </si>
  <si>
    <t>Micro Insurance Network</t>
  </si>
  <si>
    <t>Es una organización cuyo objetivo es mejorar la resiliencia de las empresas y de los hogares de bajos ingresos en África, Asia y América Latina y el Caribe; implementando iniciativas que promuevan el desarrollo y acceso de herramientas efectivas de gestión de riesgos, y que contribuyan al entorno. Inteligencia de mercado sobre el panorama de los seguros inclusivos en los países objetivo. Ante estos beneficios, mediante oficio DCIP-02520-2021 la Gerencia recomienda incorporación y autoriza la membresía esto por cuanto se convierte en un soporte directo en negociaciones con otras empresas miembros, que eventualmente convenga incluir en nuestra cadena de valor; así como en mediadores con el Regulador en caso de que llegara a ser necesario.</t>
  </si>
  <si>
    <t>Mayo</t>
  </si>
  <si>
    <t>Club de investigacion Tecnológica</t>
  </si>
  <si>
    <t xml:space="preserve">La membresía permite el desarrollo de la investigación, realizando reuniones mensuales entre los investigadores y los afiliados para tratar asuntos relacionados con los temas de interés. Estas reuniones son un espacio para el intercambio de ideas, problemas y experiencias entre los afiliados. En ellas se obtiene el conocimiento práctico de colegas experimentados, información de mucho valor para sus participantes. Mediante memorándum del 23 de marzo el Subgerente de Transformación Digital nos remite necesidad y el interés de representar al INS de manera oficial en una comunidad de alto nivel dónde se discuten temas de actualidad en la gestión de tecnologías emergentes y otros temas. </t>
  </si>
  <si>
    <t>Juio</t>
  </si>
  <si>
    <t>0109 – Servicios Financieros</t>
  </si>
  <si>
    <t>Departamento Gestión Financiera</t>
  </si>
  <si>
    <t>Objetivo Específico 1. Fortalecer la estrategia financiera de la empresa de forma responsable y sostenible a través del mejoramiento de la calidad y oportunidad de la información financiero contable para la toma de decisiones.
Meta Específica 1. Monitorear el 100% de los cronogramas emitidos por las dependencias para atender las recomendaciones asignadas por la Auditoría Externa a cada una durante el año en curso (Unidad Calidad Financiera).</t>
  </si>
  <si>
    <t>Auditoría Externa del Grupo INS</t>
  </si>
  <si>
    <t>Se debe cumpir con la normativa de SUGESE</t>
  </si>
  <si>
    <t>Si</t>
  </si>
  <si>
    <t>Julio</t>
  </si>
  <si>
    <t>Centro de Distribución y Logística</t>
  </si>
  <si>
    <t>Unidad de Regencia y Logística</t>
  </si>
  <si>
    <t>Objetivo Específico 3. Optimizar los procesos internos del CEDINS para garantizar el cumplimiento normativo (interno y externo) que regula la actividad del Centro de Distribución y Logística, así como el uso eficiente de los recursos administrados.
Meta Específica 1. Planear y ejecutar la logística de almacenamiento y distribución de los inventarios bajo límites de control y especificación definidos por mejora continua, alcanzando un promedio en los niveles de indicadores logísticos no menor a un 98,25% (Unidad de Logística y Regencia en Cadena de Abastecimiento).</t>
  </si>
  <si>
    <t>Servicio de mantenimiento preventivo para romanas</t>
  </si>
  <si>
    <t xml:space="preserve">Las romanas juegan un papel vital dentro de operaciones como la del CEDINS, pues permiten verificar el peso de las tarimas que se reciben, resguardan y se distribuyen, asegurando la capacidad máxima de carga de los racks, los equipos de levante, los vehículos de distribución.  Se busca darle continuidad a su mantenimiento, porque todavía cuentan con vida útil.
</t>
  </si>
  <si>
    <t xml:space="preserve">0129 - Relaciones Corporativas </t>
  </si>
  <si>
    <t>Subdirección de Cliente Corporativo</t>
  </si>
  <si>
    <t>Requerimiento adicional para el PAC</t>
  </si>
  <si>
    <t>Variación PAC 2023</t>
  </si>
  <si>
    <t>Variación</t>
  </si>
  <si>
    <t>En oficio SDCT-01928-2022 la Subdirección de cultura y talento solicita ajuste ya que no se había considerado el monto del IVA.
Monto aprobado inicial:  ¢1.890.000</t>
  </si>
  <si>
    <t>En oficio SDCT-01928-2022 la Subdirección de cultura y talento solicita ajuste ya que no se había considerado el monto del IVA
Monto aprobado inicial:  ¢205.000</t>
  </si>
  <si>
    <t>En oficio SDCT-01928-2022 la Subdirección de cultura y talento solicita ajuste ya que no se había considerado el monto del IVA.
Monto aprobado inicial:  ¢155.000</t>
  </si>
  <si>
    <t>En oficio SDCT-01928-2022 la Subdirección de cultura y talento solicita ajuste ya que no se había considerado el monto del IVA
Monto aprobado inicial:  ¢5.095.000</t>
  </si>
  <si>
    <t>En oficio SDCT-01928-2022 la Subdirección de cultura y talento solicita ajuste ya que no se había considerado el monto del IVA
Monto aprobado inicial:  ¢275.000</t>
  </si>
  <si>
    <t>En oficio SDCT-01928-2022 la Subdirección de cultura y talento solicita ajuste ya que no se había considerado el monto del IVA
Monto aprobado inicial:  ¢355.000</t>
  </si>
  <si>
    <t>En oficio SDCT-01928-2022 la Subdirección de cultura y talento solicita ajuste ya que no se había considerado el monto del IVA
Monto aprobado inicial:  ¢1.370.000</t>
  </si>
  <si>
    <t>En oficio SDCT-01928-2022 la Subdirección de cultura y talento solicita ajuste ya que no se había considerado el monto del IVA
Monto aprobado inicial:  ¢1.955.000</t>
  </si>
  <si>
    <t>En oficio SDCT-01928-2022 la Subdirección de cultura y talento solicita ajuste ya que no se había considerado el monto del IVA
Monto aprobado inicial:  ¢505.000</t>
  </si>
  <si>
    <t>En oficio GEF-00049-2022 el Departamento de Contraloría Financiera solicita ajuste ya que no se había considerado el monto del IVA
Monto aprobado inicial: ¢180.155.000</t>
  </si>
  <si>
    <t>Asociacion Panamericana de Fianzas</t>
  </si>
  <si>
    <t xml:space="preserve">APF promueve la cooperación técnica y las relaciones comerciales de los miembros, profundiza y difunde el conocimiento de principios técnicos para la aceptación y suscripción de riesgos. Promueve acciones para el desarrollo de la institución en la emisión de fianzas, seguros de crédito y reaseguros. Coopera con las entidades y organismos públicos y privados, nacionales e internacionales, que se relacionen directa o indirectamente con los negocios de nuestros miembros. Asimismo, la Subgerencia en su momento considera que en el tanto el Instituto ofrezca productos de caución y seguro de crédito, es conveniente mantener la membresía. </t>
  </si>
  <si>
    <t>Febrero</t>
  </si>
  <si>
    <t>Membresía "Alianza del Seguro"</t>
  </si>
  <si>
    <t>Recibimos del Instituto Génesis (Barcelona, España) invitación para formar parte de la “Alianza del Seguro”, compuesta por numerosas entidades latinoamericanas y españolas, para movilizar el sector asegurador e implicarlo en todas las acciones de mejora de las condiciones de vida de las personas y del planeta, en línea con los Objetivos de Desarrollo Sostenible (ODS). Teniendo como participación anual en la "Cumbre Iberoamericana del Seguro", con la que se busca constituir alianzas, espacios de discusión y propiciar contactos para fortalecer la cultura aseguradora, destacando el rol trascendental de los seguros para el desarrollo sostenible y promoviendo el equilibrio y la justicia social. Mediante oficio SOST-00058-2022, se destaca: “(…) en el año 2021, a solicitud de la Presidencia Ejecutiva, se valoró la participación institucional mediante patrocinio, por parte de un equipo interdisciplinario conformado por un representante de la Presidencia Ejecutiva, la Jefatura de la Dirección Jurídica, la Jefatura de la Subdirección de Planificación y la Unidad de Sostenibilidad, determinándose que "...los beneficios no cuantificables que obtendría el INS y sus empresas subsidiarias en el fortalecimiento de la imagen y reputación a nivel internacional, al formar parte de esta Alianza Iberoamericana, este despacho considera de importancia estratégica la participación del INS en la "I Cumbre Iberoamericana del Seguro en la Agenda 2030. Por una sociedad saludable, justa y sostenible (…)".</t>
  </si>
  <si>
    <t>Junio</t>
  </si>
  <si>
    <t>0108 – Servicios Generales</t>
  </si>
  <si>
    <t>Ingeniería y Mantenimiento</t>
  </si>
  <si>
    <t>U. de Centro de Datos</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</si>
  <si>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5.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t>
  </si>
  <si>
    <t>Contratación para la administración de los Centros de Datos TIER IV del Instituto Nacional de Seguros</t>
  </si>
  <si>
    <r>
      <t>Los Data Center se han convertido en el corazón de las actividades de negocio, no solo del Instituto Nacional de Seguros, sino para múltiples organizaciones tanto a nivel nacional como internacional. Sus complejas infraestructuras, en las que convergen lo físico y lo virtual, han hecho que la administración de los Data Center tenga que hacer frente a numerosos retos</t>
    </r>
    <r>
      <rPr>
        <sz val="10"/>
        <rFont val="Calibri"/>
        <family val="2"/>
        <scheme val="minor"/>
      </rPr>
      <t xml:space="preserve"> que tienen como fin último o</t>
    </r>
    <r>
      <rPr>
        <sz val="11"/>
        <rFont val="Calibri"/>
        <family val="2"/>
        <scheme val="minor"/>
      </rPr>
      <t>ptimizar los recursos para dar una mejor respuesta a las necesidades del negocio, de los clientes y de los colaboradores internos de la institución. La administración de los Centros de Datos es un conjunto de cosas, que implican personal calificado, definición de políticas, gestión de los equipos electromecánicos, seguridad física, la limpieza, entre otros. Su administración tiene que ver con la seguridad, agilidad en el manejo y disponibilidad de la información, la cual se constituye en una ventaja estratégica para obtener una diferenciación contra la competencia, en una actividad como los seguros. La planeación de un centro de datos debe considerar la correcta alimentación eléctrica, el control de las condiciones ambientales, la prevención de incidentes que puedan afectar la continuidad del servicio, la continuidad del negocio y todo esto recae en una adecuada Administración.</t>
    </r>
  </si>
  <si>
    <t>El Departamento de Ingeniería y Mantenimiento en oficio INGM-01151-2022 del 06-07-2022 solicita una disminución en el monto estimado, en respuesta a las cotizaciones recibidas ajustadas a la realidad de nuestros Centros de Datos.
Monto aprobado inicial:  $2.004.675 equivalente a ¢1.373.202.375, tipo de cambio ¢685 por 1$.
Nuevos montos estimados  estimados para las renovaciones:
Año 2024:     $912.511
Año 2025:  $1.167.385
Año 2026:     $912.511</t>
  </si>
  <si>
    <t>Requerimiento nuevo para 2023</t>
  </si>
  <si>
    <t>TOTAL NUEVOS REQUERIMIENTOS PAC 2023</t>
  </si>
  <si>
    <t>En oficio SDCT-01928-2022 la Subdirección de cultura y talento solicita ajuste ya que no se había considerado el monto del IVA.
Monto aprobado inicial:  ¢415.000 nuevo monto 495.000</t>
  </si>
  <si>
    <t>En oficio SDCT-01928-2022 la Subdirección de cultura y talento solicita ajuste ya que no se había considerado el monto del IVA
Monto aprobado inicial:  ¢2.635.000 nuevo monto 2975.000</t>
  </si>
  <si>
    <t>En oficio CEDINS-02054-2022 el Cento de distribución y Logística solicita ajuste ya que no se había considerado los repuestos para 1 sola romana. Monto aprobado inicial:  ¢635.000</t>
  </si>
  <si>
    <t>SDCT-01516-2022 del 19-05-2022, Solictan la exclusión del Plan Anual de Compras 2023 esta membresía por lo que se debe excluir del PAC 2023</t>
  </si>
  <si>
    <t>La Subdirección de Cultura y Talento gestionó como una compra extraordinaria para el período 2022 esta compra. Aprobada por la Gerencia en oficio G-02357-2022 del 08-06-2022. Se debe excluir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</si>
</sst>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_(* \(#,##0\);_(* &quot;-&quot;??_);_(@_)"/>
    <numFmt numFmtId="166" formatCode="_-* #,##0_-;\-* #,##0_-;_-* &quot;-&quot;??_-;_-@_-"/>
  </numFmts>
  <fonts count="28" x14ac:knownFonts="1">
    <font>
      <sz val="11"/>
      <color theme="1"/>
      <name val="Calibri"/>
      <family val="2"/>
      <scheme val="minor"/>
    </font>
    <font>
      <sz val="11"/>
      <color theme="0"/>
      <name val="Calibri"/>
      <family val="2"/>
      <scheme val="minor"/>
    </font>
    <font>
      <sz val="11"/>
      <color theme="1"/>
      <name val="Calibri"/>
      <family val="2"/>
      <scheme val="minor"/>
    </font>
    <font>
      <b/>
      <sz val="20"/>
      <color theme="0"/>
      <name val="Arial"/>
      <family val="2"/>
    </font>
    <font>
      <sz val="20"/>
      <color theme="1"/>
      <name val="Calibri"/>
      <family val="2"/>
      <scheme val="minor"/>
    </font>
    <font>
      <b/>
      <sz val="12"/>
      <name val="Arial"/>
      <family val="2"/>
    </font>
    <font>
      <sz val="11"/>
      <color theme="1"/>
      <name val="Arial"/>
      <family val="2"/>
    </font>
    <font>
      <sz val="20"/>
      <color rgb="FF0070C0"/>
      <name val="Calibri"/>
      <family val="2"/>
      <scheme val="minor"/>
    </font>
    <font>
      <sz val="11"/>
      <color rgb="FF0070C0"/>
      <name val="Calibri"/>
      <family val="2"/>
      <scheme val="minor"/>
    </font>
    <font>
      <b/>
      <sz val="11"/>
      <color theme="1"/>
      <name val="Calibri"/>
      <family val="2"/>
      <scheme val="minor"/>
    </font>
    <font>
      <b/>
      <sz val="12"/>
      <color theme="1"/>
      <name val="Arial"/>
      <family val="2"/>
    </font>
    <font>
      <sz val="8"/>
      <name val="Calibri"/>
      <family val="2"/>
      <scheme val="minor"/>
    </font>
    <font>
      <sz val="10"/>
      <name val="Arial"/>
      <family val="2"/>
    </font>
    <font>
      <sz val="11"/>
      <color rgb="FF000000"/>
      <name val="Arial"/>
      <family val="2"/>
    </font>
    <font>
      <sz val="14"/>
      <color theme="1"/>
      <name val="Calibri"/>
      <family val="2"/>
      <scheme val="minor"/>
    </font>
    <font>
      <b/>
      <sz val="14"/>
      <color theme="0"/>
      <name val="Arial"/>
      <family val="2"/>
    </font>
    <font>
      <b/>
      <sz val="10"/>
      <color theme="1"/>
      <name val="Arial"/>
      <family val="2"/>
    </font>
    <font>
      <b/>
      <sz val="10"/>
      <name val="Arial"/>
      <family val="2"/>
    </font>
    <font>
      <sz val="11"/>
      <color indexed="8"/>
      <name val="Calibri"/>
      <family val="2"/>
      <scheme val="minor"/>
    </font>
    <font>
      <sz val="11"/>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b/>
      <sz val="11"/>
      <color theme="1"/>
      <name val="Arial"/>
      <family val="2"/>
    </font>
    <font>
      <sz val="10"/>
      <name val="Calibri"/>
      <family val="2"/>
      <scheme val="minor"/>
    </font>
    <font>
      <sz val="12"/>
      <color theme="1"/>
      <name val="Arial"/>
      <family val="2"/>
    </font>
    <font>
      <sz val="12"/>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7999816888943144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164" fontId="2" fillId="0" borderId="0" applyFont="0" applyFill="0" applyBorder="0" applyAlignment="0" applyProtection="0"/>
    <xf numFmtId="41" fontId="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164" fontId="2" fillId="0" borderId="0" applyFont="0" applyFill="0" applyBorder="0" applyAlignment="0" applyProtection="0"/>
  </cellStyleXfs>
  <cellXfs count="87">
    <xf numFmtId="0" fontId="0" fillId="0" borderId="0" xfId="0"/>
    <xf numFmtId="0" fontId="0" fillId="3" borderId="0" xfId="0" applyFill="1"/>
    <xf numFmtId="0" fontId="1" fillId="2" borderId="1" xfId="0" applyFont="1" applyFill="1" applyBorder="1" applyAlignment="1">
      <alignment horizontal="left"/>
    </xf>
    <xf numFmtId="0" fontId="1" fillId="2" borderId="1" xfId="0" applyFont="1" applyFill="1" applyBorder="1"/>
    <xf numFmtId="0" fontId="4" fillId="0" borderId="0" xfId="0" applyFont="1"/>
    <xf numFmtId="0" fontId="5" fillId="5" borderId="2" xfId="0" applyFont="1" applyFill="1" applyBorder="1" applyAlignment="1">
      <alignment horizontal="center" vertical="center" wrapText="1"/>
    </xf>
    <xf numFmtId="0" fontId="7" fillId="4" borderId="0" xfId="0" applyFont="1" applyFill="1"/>
    <xf numFmtId="0" fontId="8" fillId="4" borderId="0" xfId="0" applyFont="1" applyFill="1"/>
    <xf numFmtId="0" fontId="9" fillId="6" borderId="0" xfId="0" applyFont="1" applyFill="1"/>
    <xf numFmtId="0" fontId="0" fillId="6" borderId="0" xfId="0" applyFont="1" applyFill="1"/>
    <xf numFmtId="0" fontId="4" fillId="4" borderId="0" xfId="0" applyFont="1"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5" fillId="5" borderId="2" xfId="0" applyFont="1" applyFill="1" applyBorder="1" applyAlignment="1">
      <alignment horizontal="justify" vertical="center" wrapText="1"/>
    </xf>
    <xf numFmtId="0" fontId="0" fillId="0" borderId="0" xfId="0" applyAlignment="1">
      <alignment horizontal="justify" wrapText="1"/>
    </xf>
    <xf numFmtId="0" fontId="10" fillId="5" borderId="2" xfId="0" applyFont="1" applyFill="1" applyBorder="1" applyAlignment="1">
      <alignment horizontal="justify" vertical="center" wrapText="1"/>
    </xf>
    <xf numFmtId="0" fontId="0" fillId="0" borderId="0" xfId="0" applyAlignment="1">
      <alignment horizontal="justify"/>
    </xf>
    <xf numFmtId="0" fontId="0" fillId="0" borderId="0" xfId="0" applyAlignment="1">
      <alignment horizontal="center" vertical="center" wrapText="1"/>
    </xf>
    <xf numFmtId="0" fontId="0" fillId="0" borderId="0" xfId="0" applyBorder="1"/>
    <xf numFmtId="0" fontId="5" fillId="5" borderId="2" xfId="0" applyFont="1" applyFill="1" applyBorder="1" applyAlignment="1">
      <alignment horizontal="center" vertical="top" wrapText="1"/>
    </xf>
    <xf numFmtId="0" fontId="0" fillId="0" borderId="0" xfId="0" applyAlignment="1">
      <alignment horizontal="center" vertical="top"/>
    </xf>
    <xf numFmtId="165" fontId="6" fillId="3" borderId="2" xfId="1" applyNumberFormat="1" applyFont="1" applyFill="1" applyBorder="1" applyAlignment="1">
      <alignment horizontal="justify" vertical="top"/>
    </xf>
    <xf numFmtId="0" fontId="6" fillId="3" borderId="2" xfId="0" applyFont="1" applyFill="1" applyBorder="1" applyAlignment="1">
      <alignment horizontal="center" vertical="top"/>
    </xf>
    <xf numFmtId="0" fontId="6" fillId="3" borderId="2" xfId="0" applyFont="1" applyFill="1" applyBorder="1" applyAlignment="1">
      <alignment horizontal="justify" vertical="top" wrapText="1"/>
    </xf>
    <xf numFmtId="0" fontId="6" fillId="3" borderId="2" xfId="0" applyFont="1" applyFill="1" applyBorder="1" applyAlignment="1">
      <alignment horizontal="justify" vertical="top"/>
    </xf>
    <xf numFmtId="0" fontId="6" fillId="0" borderId="0" xfId="0" applyFont="1" applyAlignment="1">
      <alignment horizontal="center" vertical="center" wrapText="1"/>
    </xf>
    <xf numFmtId="0" fontId="6" fillId="0" borderId="0" xfId="0" applyFont="1" applyAlignment="1">
      <alignment horizontal="justify" wrapText="1"/>
    </xf>
    <xf numFmtId="0" fontId="6" fillId="0" borderId="0" xfId="0" applyFont="1" applyAlignment="1">
      <alignment horizontal="justify"/>
    </xf>
    <xf numFmtId="0" fontId="6" fillId="0" borderId="0" xfId="0" applyFont="1"/>
    <xf numFmtId="0" fontId="6" fillId="0" borderId="0" xfId="0" applyFont="1" applyAlignment="1">
      <alignment horizontal="center" vertical="top"/>
    </xf>
    <xf numFmtId="164" fontId="6" fillId="3" borderId="2" xfId="1" applyNumberFormat="1" applyFont="1" applyFill="1" applyBorder="1" applyAlignment="1">
      <alignment horizontal="justify" vertical="top"/>
    </xf>
    <xf numFmtId="0" fontId="6" fillId="3" borderId="2" xfId="0" applyFont="1" applyFill="1" applyBorder="1" applyAlignment="1">
      <alignment horizontal="center" vertical="top" wrapText="1"/>
    </xf>
    <xf numFmtId="0" fontId="13" fillId="3" borderId="2" xfId="0" applyFont="1" applyFill="1" applyBorder="1" applyAlignment="1">
      <alignment horizontal="justify" vertical="top" wrapText="1"/>
    </xf>
    <xf numFmtId="0" fontId="13" fillId="3" borderId="3" xfId="0" applyFont="1" applyFill="1" applyBorder="1" applyAlignment="1">
      <alignment horizontal="justify" vertical="top" wrapText="1"/>
    </xf>
    <xf numFmtId="0" fontId="0" fillId="0" borderId="2" xfId="0" applyBorder="1" applyAlignment="1">
      <alignment vertical="top" wrapText="1"/>
    </xf>
    <xf numFmtId="0" fontId="0" fillId="0" borderId="2" xfId="0" applyBorder="1"/>
    <xf numFmtId="166" fontId="0" fillId="0" borderId="2" xfId="1" applyNumberFormat="1" applyFont="1" applyFill="1" applyBorder="1" applyAlignment="1">
      <alignment vertical="top"/>
    </xf>
    <xf numFmtId="0" fontId="14" fillId="4" borderId="0" xfId="0" applyFont="1" applyFill="1"/>
    <xf numFmtId="0" fontId="16" fillId="5"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0" fillId="0" borderId="2" xfId="0" applyBorder="1" applyAlignment="1">
      <alignment horizontal="center" vertical="top"/>
    </xf>
    <xf numFmtId="0" fontId="0" fillId="0" borderId="2" xfId="0" applyBorder="1" applyAlignment="1">
      <alignment horizontal="justify" vertical="top" wrapText="1"/>
    </xf>
    <xf numFmtId="0" fontId="0" fillId="0" borderId="2" xfId="0" applyBorder="1" applyAlignment="1">
      <alignment vertical="top"/>
    </xf>
    <xf numFmtId="165" fontId="0" fillId="0" borderId="2" xfId="6" applyNumberFormat="1" applyFont="1" applyFill="1" applyBorder="1" applyAlignment="1">
      <alignment vertical="top"/>
    </xf>
    <xf numFmtId="0" fontId="0" fillId="0" borderId="2" xfId="0" applyBorder="1" applyAlignment="1">
      <alignment wrapText="1"/>
    </xf>
    <xf numFmtId="0" fontId="18" fillId="0" borderId="2" xfId="0" applyFont="1" applyBorder="1" applyAlignment="1">
      <alignment horizontal="left" vertical="top" wrapText="1"/>
    </xf>
    <xf numFmtId="166" fontId="19" fillId="0" borderId="2" xfId="1" applyNumberFormat="1" applyFont="1" applyFill="1" applyBorder="1" applyAlignment="1">
      <alignment vertical="top"/>
    </xf>
    <xf numFmtId="165" fontId="0" fillId="0" borderId="2" xfId="6" applyNumberFormat="1" applyFont="1" applyFill="1" applyBorder="1" applyAlignment="1">
      <alignment horizontal="center" vertical="top"/>
    </xf>
    <xf numFmtId="165" fontId="0" fillId="0" borderId="2" xfId="6" applyNumberFormat="1" applyFont="1" applyFill="1" applyBorder="1" applyAlignment="1">
      <alignment horizontal="center" vertical="top" wrapText="1"/>
    </xf>
    <xf numFmtId="0" fontId="24" fillId="0" borderId="6" xfId="0" applyFont="1" applyBorder="1"/>
    <xf numFmtId="164" fontId="24" fillId="0" borderId="7" xfId="1" applyFont="1" applyBorder="1"/>
    <xf numFmtId="166" fontId="0" fillId="0" borderId="2" xfId="0" applyNumberFormat="1" applyBorder="1"/>
    <xf numFmtId="166" fontId="0" fillId="0" borderId="3" xfId="0" applyNumberFormat="1" applyBorder="1"/>
    <xf numFmtId="165" fontId="6" fillId="0" borderId="2" xfId="1" applyNumberFormat="1" applyFont="1" applyBorder="1"/>
    <xf numFmtId="165" fontId="6" fillId="0" borderId="3" xfId="1" applyNumberFormat="1" applyFont="1" applyBorder="1"/>
    <xf numFmtId="0" fontId="19" fillId="0" borderId="2" xfId="0" applyFont="1" applyFill="1" applyBorder="1" applyAlignment="1">
      <alignment horizontal="center" vertical="top"/>
    </xf>
    <xf numFmtId="0" fontId="25" fillId="0" borderId="2" xfId="0" applyFont="1" applyFill="1" applyBorder="1" applyAlignment="1">
      <alignment horizontal="justify" vertical="top" wrapText="1"/>
    </xf>
    <xf numFmtId="0" fontId="19" fillId="0" borderId="2" xfId="0" applyFont="1" applyFill="1" applyBorder="1" applyAlignment="1">
      <alignment horizontal="justify" vertical="top" wrapText="1"/>
    </xf>
    <xf numFmtId="166" fontId="19" fillId="0" borderId="2" xfId="1" applyNumberFormat="1" applyFont="1" applyFill="1" applyBorder="1" applyAlignment="1">
      <alignment horizontal="right" vertical="top"/>
    </xf>
    <xf numFmtId="165" fontId="19" fillId="0" borderId="2" xfId="6" applyNumberFormat="1" applyFont="1" applyFill="1" applyBorder="1" applyAlignment="1">
      <alignment horizontal="center" vertical="top"/>
    </xf>
    <xf numFmtId="165" fontId="19" fillId="0" borderId="2" xfId="6" applyNumberFormat="1" applyFont="1" applyFill="1" applyBorder="1" applyAlignment="1">
      <alignment horizontal="center" vertical="top" wrapText="1"/>
    </xf>
    <xf numFmtId="0" fontId="19" fillId="0" borderId="2" xfId="0" applyFont="1" applyFill="1" applyBorder="1"/>
    <xf numFmtId="0" fontId="19" fillId="0" borderId="3" xfId="0" applyFont="1" applyFill="1" applyBorder="1" applyAlignment="1">
      <alignment vertical="top" wrapText="1"/>
    </xf>
    <xf numFmtId="0" fontId="6" fillId="0" borderId="0" xfId="0" applyFont="1" applyAlignment="1">
      <alignment horizontal="center" vertical="center"/>
    </xf>
    <xf numFmtId="0" fontId="10"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10" fillId="7" borderId="6" xfId="0" applyFont="1" applyFill="1" applyBorder="1"/>
    <xf numFmtId="0" fontId="10" fillId="7" borderId="8" xfId="0" applyFont="1" applyFill="1" applyBorder="1" applyAlignment="1">
      <alignment horizontal="center" vertical="top"/>
    </xf>
    <xf numFmtId="0" fontId="10" fillId="7" borderId="8" xfId="0" applyFont="1" applyFill="1" applyBorder="1"/>
    <xf numFmtId="165" fontId="10" fillId="7" borderId="7" xfId="0" applyNumberFormat="1" applyFont="1" applyFill="1" applyBorder="1"/>
    <xf numFmtId="0" fontId="26" fillId="0" borderId="2" xfId="0" applyFont="1" applyBorder="1" applyAlignment="1">
      <alignment horizontal="center" vertical="center"/>
    </xf>
    <xf numFmtId="0" fontId="26" fillId="3" borderId="2" xfId="0" applyFont="1" applyFill="1" applyBorder="1" applyAlignment="1">
      <alignment horizontal="center" vertical="top" wrapText="1"/>
    </xf>
    <xf numFmtId="0" fontId="26" fillId="3" borderId="2" xfId="0" applyFont="1" applyFill="1" applyBorder="1" applyAlignment="1">
      <alignment horizontal="justify" vertical="top" wrapText="1"/>
    </xf>
    <xf numFmtId="0" fontId="26" fillId="3" borderId="3" xfId="0" applyFont="1" applyFill="1" applyBorder="1" applyAlignment="1">
      <alignment horizontal="justify" vertical="top" wrapText="1"/>
    </xf>
    <xf numFmtId="0" fontId="26" fillId="3" borderId="3" xfId="0" applyFont="1" applyFill="1" applyBorder="1" applyAlignment="1">
      <alignment horizontal="center" vertical="top"/>
    </xf>
    <xf numFmtId="165" fontId="26" fillId="3" borderId="2" xfId="1" applyNumberFormat="1" applyFont="1" applyFill="1" applyBorder="1" applyAlignment="1">
      <alignment horizontal="justify" vertical="top"/>
    </xf>
    <xf numFmtId="165" fontId="27" fillId="0" borderId="2" xfId="5" applyNumberFormat="1" applyFont="1" applyFill="1" applyBorder="1" applyAlignment="1">
      <alignment vertical="top" wrapText="1"/>
    </xf>
    <xf numFmtId="17" fontId="27" fillId="0" borderId="2" xfId="0" applyNumberFormat="1" applyFont="1" applyBorder="1" applyAlignment="1">
      <alignment vertical="top" wrapText="1"/>
    </xf>
    <xf numFmtId="0" fontId="27" fillId="0" borderId="2" xfId="0" applyFont="1" applyBorder="1"/>
    <xf numFmtId="0" fontId="27" fillId="0" borderId="3" xfId="0" applyFont="1" applyBorder="1"/>
    <xf numFmtId="0" fontId="27" fillId="0" borderId="0" xfId="0" applyFont="1"/>
    <xf numFmtId="0" fontId="3" fillId="4" borderId="0" xfId="0" applyFont="1" applyFill="1" applyBorder="1" applyAlignment="1">
      <alignment horizontal="center"/>
    </xf>
    <xf numFmtId="0" fontId="6" fillId="0" borderId="0" xfId="0" applyFont="1" applyAlignment="1">
      <alignment horizontal="center" vertical="center"/>
    </xf>
    <xf numFmtId="0" fontId="15" fillId="4" borderId="0" xfId="0" applyFont="1" applyFill="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cellXfs>
  <cellStyles count="7">
    <cellStyle name="%" xfId="3" xr:uid="{427FA190-A7A6-41B7-9E6A-0B914D086414}"/>
    <cellStyle name="Millares" xfId="1" builtinId="3"/>
    <cellStyle name="Millares [0] 2" xfId="2" xr:uid="{0E2B24B6-C93D-4185-A39A-41CBFB987BFB}"/>
    <cellStyle name="Millares 2" xfId="5" xr:uid="{E8854B8F-A19A-4A84-9E2F-9A26739F0E5A}"/>
    <cellStyle name="Millares 2 3" xfId="6" xr:uid="{0C26B15A-A29D-4893-BCCA-89E72F6A4F48}"/>
    <cellStyle name="Normal" xfId="0" builtinId="0"/>
    <cellStyle name="Normal 2" xfId="4" xr:uid="{38B07AED-84F2-43B0-A2EE-29812BEA71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Daniel/Plan%20Anual%20de%20Compras%202021-%20Suministros/Subdirecci&#243;n%20de%20Servicios%20Generales/Ingenier&#237;a%20y%20Mantenimiento/Matriz%20de%20bi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Hoja2"/>
      <sheetName val="2"/>
      <sheetName val="Hoja1"/>
    </sheetNames>
    <sheetDataSet>
      <sheetData sheetId="0" refreshError="1"/>
      <sheetData sheetId="1"/>
      <sheetData sheetId="2">
        <row r="3">
          <cell r="D3" t="str">
            <v>Única vez</v>
          </cell>
        </row>
        <row r="4">
          <cell r="D4" t="str">
            <v>Anual</v>
          </cell>
        </row>
        <row r="5">
          <cell r="D5" t="str">
            <v>Anual + 1 renovación</v>
          </cell>
        </row>
        <row r="6">
          <cell r="D6" t="str">
            <v>Anual + 2 renovación</v>
          </cell>
        </row>
        <row r="7">
          <cell r="D7" t="str">
            <v>Anual + 3 renovación</v>
          </cell>
        </row>
        <row r="8">
          <cell r="D8" t="str">
            <v>Dos años+ 1 renovación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H8"/>
  <sheetViews>
    <sheetView workbookViewId="0">
      <selection activeCell="H6" sqref="H6"/>
    </sheetView>
  </sheetViews>
  <sheetFormatPr baseColWidth="10" defaultRowHeight="14.4" x14ac:dyDescent="0.3"/>
  <cols>
    <col min="6" max="6" width="16.6640625" bestFit="1" customWidth="1"/>
  </cols>
  <sheetData>
    <row r="3" spans="4:8" x14ac:dyDescent="0.3">
      <c r="D3" t="s">
        <v>2</v>
      </c>
      <c r="F3" t="s">
        <v>10</v>
      </c>
      <c r="H3">
        <v>1</v>
      </c>
    </row>
    <row r="4" spans="4:8" x14ac:dyDescent="0.3">
      <c r="D4" t="s">
        <v>3</v>
      </c>
      <c r="F4" t="s">
        <v>5</v>
      </c>
      <c r="H4">
        <v>2</v>
      </c>
    </row>
    <row r="5" spans="4:8" x14ac:dyDescent="0.3">
      <c r="F5" t="s">
        <v>6</v>
      </c>
      <c r="H5">
        <v>3</v>
      </c>
    </row>
    <row r="6" spans="4:8" x14ac:dyDescent="0.3">
      <c r="F6" t="s">
        <v>7</v>
      </c>
    </row>
    <row r="7" spans="4:8" x14ac:dyDescent="0.3">
      <c r="F7" t="s">
        <v>8</v>
      </c>
    </row>
    <row r="8" spans="4:8" x14ac:dyDescent="0.3">
      <c r="F8"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A12EA-40A4-4A01-ADB5-AA1F69685A4D}">
  <dimension ref="A1:CI25"/>
  <sheetViews>
    <sheetView showGridLines="0" tabSelected="1" zoomScale="90" zoomScaleNormal="90" zoomScaleSheetLayoutView="82" workbookViewId="0">
      <pane ySplit="4" topLeftCell="A5" activePane="bottomLeft" state="frozen"/>
      <selection activeCell="C1" sqref="C1"/>
      <selection pane="bottomLeft" activeCell="B5" sqref="B5"/>
    </sheetView>
  </sheetViews>
  <sheetFormatPr baseColWidth="10" defaultRowHeight="14.4" x14ac:dyDescent="0.3"/>
  <cols>
    <col min="1" max="1" width="15" style="12" customWidth="1"/>
    <col min="2" max="2" width="19.33203125" style="17" customWidth="1"/>
    <col min="3" max="3" width="17.5546875" style="14" customWidth="1"/>
    <col min="4" max="4" width="18.33203125" style="14" customWidth="1"/>
    <col min="5" max="5" width="54.5546875" style="16" customWidth="1"/>
    <col min="6" max="6" width="31.33203125" style="16" customWidth="1"/>
    <col min="7" max="7" width="62.5546875" customWidth="1"/>
    <col min="8" max="8" width="13.88671875" style="20" customWidth="1"/>
    <col min="9" max="11" width="17.44140625" customWidth="1"/>
    <col min="12" max="12" width="22.88671875" customWidth="1"/>
    <col min="13" max="13" width="15.33203125" customWidth="1"/>
    <col min="14" max="14" width="20" customWidth="1"/>
    <col min="15" max="15" width="13.109375" customWidth="1"/>
    <col min="16" max="16" width="15.33203125" customWidth="1"/>
    <col min="17" max="17" width="14.6640625" customWidth="1"/>
    <col min="18" max="18" width="16.33203125" customWidth="1"/>
    <col min="19" max="19" width="17.5546875" customWidth="1"/>
    <col min="20" max="20" width="9.6640625" customWidth="1"/>
    <col min="21" max="21" width="54.88671875" customWidth="1"/>
  </cols>
  <sheetData>
    <row r="1" spans="1:87" s="4" customFormat="1" ht="25.8" x14ac:dyDescent="0.5">
      <c r="A1" s="10"/>
      <c r="B1" s="81" t="s">
        <v>40</v>
      </c>
      <c r="C1" s="81"/>
      <c r="D1" s="81"/>
      <c r="E1" s="81"/>
      <c r="F1" s="81"/>
      <c r="G1" s="81"/>
      <c r="H1" s="81"/>
      <c r="I1" s="81"/>
      <c r="J1" s="81"/>
      <c r="K1" s="81"/>
      <c r="L1" s="81"/>
      <c r="M1" s="81"/>
      <c r="N1" s="81"/>
      <c r="O1" s="81"/>
      <c r="P1" s="81"/>
      <c r="Q1" s="81"/>
      <c r="R1" s="81"/>
      <c r="S1" s="6"/>
      <c r="T1" s="6"/>
      <c r="U1" s="6"/>
    </row>
    <row r="2" spans="1:87" s="4" customFormat="1" ht="25.8" x14ac:dyDescent="0.5">
      <c r="A2" s="10"/>
      <c r="B2" s="81" t="s">
        <v>43</v>
      </c>
      <c r="C2" s="81"/>
      <c r="D2" s="81"/>
      <c r="E2" s="81"/>
      <c r="F2" s="81"/>
      <c r="G2" s="81"/>
      <c r="H2" s="81"/>
      <c r="I2" s="81"/>
      <c r="J2" s="81"/>
      <c r="K2" s="81"/>
      <c r="L2" s="81"/>
      <c r="M2" s="81"/>
      <c r="N2" s="81"/>
      <c r="O2" s="81"/>
      <c r="P2" s="81"/>
      <c r="Q2" s="81"/>
      <c r="R2" s="81"/>
      <c r="S2" s="6"/>
      <c r="T2" s="6"/>
      <c r="U2" s="6"/>
    </row>
    <row r="3" spans="1:87" ht="21.75" customHeight="1" x14ac:dyDescent="0.4">
      <c r="A3" s="11"/>
      <c r="B3" s="81" t="s">
        <v>66</v>
      </c>
      <c r="C3" s="81"/>
      <c r="D3" s="81"/>
      <c r="E3" s="81"/>
      <c r="F3" s="81"/>
      <c r="G3" s="81"/>
      <c r="H3" s="81"/>
      <c r="I3" s="81"/>
      <c r="J3" s="81"/>
      <c r="K3" s="81"/>
      <c r="L3" s="81"/>
      <c r="M3" s="81"/>
      <c r="N3" s="81"/>
      <c r="O3" s="81"/>
      <c r="P3" s="81"/>
      <c r="Q3" s="81"/>
      <c r="R3" s="81"/>
      <c r="S3" s="7"/>
      <c r="T3" s="7"/>
      <c r="U3" s="7"/>
    </row>
    <row r="4" spans="1:87" ht="62.4" x14ac:dyDescent="0.3">
      <c r="A4" s="64" t="s">
        <v>60</v>
      </c>
      <c r="B4" s="5" t="s">
        <v>11</v>
      </c>
      <c r="C4" s="13" t="s">
        <v>20</v>
      </c>
      <c r="D4" s="13" t="s">
        <v>36</v>
      </c>
      <c r="E4" s="13" t="s">
        <v>42</v>
      </c>
      <c r="F4" s="13" t="s">
        <v>0</v>
      </c>
      <c r="G4" s="13" t="s">
        <v>41</v>
      </c>
      <c r="H4" s="19" t="s">
        <v>1</v>
      </c>
      <c r="I4" s="15" t="s">
        <v>63</v>
      </c>
      <c r="J4" s="15" t="s">
        <v>61</v>
      </c>
      <c r="K4" s="15" t="s">
        <v>62</v>
      </c>
      <c r="L4" s="15" t="s">
        <v>64</v>
      </c>
      <c r="M4" s="15" t="s">
        <v>61</v>
      </c>
      <c r="N4" s="15" t="s">
        <v>65</v>
      </c>
      <c r="O4" s="15" t="s">
        <v>45</v>
      </c>
      <c r="P4" s="15" t="s">
        <v>39</v>
      </c>
      <c r="Q4" s="15" t="s">
        <v>4</v>
      </c>
      <c r="R4" s="15" t="s">
        <v>12</v>
      </c>
      <c r="S4" s="15" t="s">
        <v>44</v>
      </c>
      <c r="T4" s="15" t="s">
        <v>47</v>
      </c>
      <c r="U4" s="15" t="s">
        <v>46</v>
      </c>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row>
    <row r="5" spans="1:87" s="1" customFormat="1" ht="83.4" customHeight="1" x14ac:dyDescent="0.3">
      <c r="A5" s="65">
        <v>1</v>
      </c>
      <c r="B5" s="23" t="s">
        <v>76</v>
      </c>
      <c r="C5" s="23" t="s">
        <v>78</v>
      </c>
      <c r="D5" s="23" t="s">
        <v>77</v>
      </c>
      <c r="E5" s="23" t="s">
        <v>79</v>
      </c>
      <c r="F5" s="23" t="s">
        <v>96</v>
      </c>
      <c r="G5" s="23" t="s">
        <v>81</v>
      </c>
      <c r="H5" s="22">
        <v>2</v>
      </c>
      <c r="I5" s="30">
        <v>662634</v>
      </c>
      <c r="J5" s="21">
        <f>+I5*13%</f>
        <v>86142.42</v>
      </c>
      <c r="K5" s="21">
        <v>750000</v>
      </c>
      <c r="L5" s="30">
        <v>662634</v>
      </c>
      <c r="M5" s="30">
        <v>86142</v>
      </c>
      <c r="N5" s="21">
        <v>750000</v>
      </c>
      <c r="O5" s="21" t="s">
        <v>82</v>
      </c>
      <c r="P5" s="21" t="s">
        <v>37</v>
      </c>
      <c r="Q5" s="24" t="s">
        <v>67</v>
      </c>
      <c r="R5" s="24" t="s">
        <v>70</v>
      </c>
      <c r="S5" s="24" t="s">
        <v>83</v>
      </c>
      <c r="T5" s="24"/>
      <c r="U5" s="24"/>
    </row>
    <row r="6" spans="1:87" ht="117.6" customHeight="1" x14ac:dyDescent="0.3">
      <c r="A6" s="65">
        <v>2</v>
      </c>
      <c r="B6" s="23" t="s">
        <v>76</v>
      </c>
      <c r="C6" s="23" t="s">
        <v>78</v>
      </c>
      <c r="D6" s="23" t="s">
        <v>77</v>
      </c>
      <c r="E6" s="23" t="s">
        <v>79</v>
      </c>
      <c r="F6" s="23" t="s">
        <v>80</v>
      </c>
      <c r="G6" s="23" t="s">
        <v>97</v>
      </c>
      <c r="H6" s="22">
        <v>4</v>
      </c>
      <c r="I6" s="21">
        <v>326963</v>
      </c>
      <c r="J6" s="21">
        <f>+I6*13%</f>
        <v>42505.19</v>
      </c>
      <c r="K6" s="21">
        <v>370000</v>
      </c>
      <c r="L6" s="21">
        <v>326963</v>
      </c>
      <c r="M6" s="21">
        <v>42505</v>
      </c>
      <c r="N6" s="21">
        <v>370000</v>
      </c>
      <c r="O6" s="21" t="s">
        <v>82</v>
      </c>
      <c r="P6" s="21" t="s">
        <v>37</v>
      </c>
      <c r="Q6" s="24" t="s">
        <v>67</v>
      </c>
      <c r="R6" s="24" t="s">
        <v>70</v>
      </c>
      <c r="S6" s="24" t="s">
        <v>83</v>
      </c>
      <c r="T6" s="24"/>
      <c r="U6" s="24" t="s">
        <v>92</v>
      </c>
    </row>
    <row r="7" spans="1:87" ht="165" customHeight="1" x14ac:dyDescent="0.3">
      <c r="A7" s="65">
        <v>3</v>
      </c>
      <c r="B7" s="24" t="s">
        <v>68</v>
      </c>
      <c r="C7" s="23" t="s">
        <v>72</v>
      </c>
      <c r="D7" s="23" t="s">
        <v>72</v>
      </c>
      <c r="E7" s="23" t="s">
        <v>84</v>
      </c>
      <c r="F7" s="23" t="s">
        <v>91</v>
      </c>
      <c r="G7" s="23" t="s">
        <v>74</v>
      </c>
      <c r="H7" s="22">
        <v>1</v>
      </c>
      <c r="I7" s="21">
        <v>324714</v>
      </c>
      <c r="J7" s="21">
        <f>+I7*13%</f>
        <v>42212.82</v>
      </c>
      <c r="K7" s="21">
        <v>370000</v>
      </c>
      <c r="L7" s="21">
        <v>324714</v>
      </c>
      <c r="M7" s="21">
        <v>42213</v>
      </c>
      <c r="N7" s="21">
        <v>370000</v>
      </c>
      <c r="O7" s="21" t="s">
        <v>82</v>
      </c>
      <c r="P7" s="21" t="s">
        <v>37</v>
      </c>
      <c r="Q7" s="24" t="s">
        <v>67</v>
      </c>
      <c r="R7" s="24" t="s">
        <v>70</v>
      </c>
      <c r="S7" s="24" t="s">
        <v>71</v>
      </c>
      <c r="T7" s="24"/>
      <c r="U7" s="24" t="s">
        <v>98</v>
      </c>
    </row>
    <row r="8" spans="1:87" ht="138.6" customHeight="1" x14ac:dyDescent="0.3">
      <c r="A8" s="65">
        <v>4</v>
      </c>
      <c r="B8" s="31" t="s">
        <v>75</v>
      </c>
      <c r="C8" s="31" t="s">
        <v>69</v>
      </c>
      <c r="D8" s="31" t="s">
        <v>69</v>
      </c>
      <c r="E8" s="23" t="s">
        <v>85</v>
      </c>
      <c r="F8" s="23" t="s">
        <v>93</v>
      </c>
      <c r="G8" s="32" t="s">
        <v>88</v>
      </c>
      <c r="H8" s="22">
        <v>15</v>
      </c>
      <c r="I8" s="21">
        <v>1505426</v>
      </c>
      <c r="J8" s="21">
        <f>+I8*13%</f>
        <v>195705.38</v>
      </c>
      <c r="K8" s="21">
        <v>1705000</v>
      </c>
      <c r="L8" s="21">
        <v>1505426</v>
      </c>
      <c r="M8" s="21">
        <v>195705</v>
      </c>
      <c r="N8" s="21">
        <v>1705000</v>
      </c>
      <c r="O8" s="21" t="s">
        <v>82</v>
      </c>
      <c r="P8" s="21" t="s">
        <v>37</v>
      </c>
      <c r="Q8" s="24" t="s">
        <v>35</v>
      </c>
      <c r="R8" s="24" t="s">
        <v>70</v>
      </c>
      <c r="S8" s="24" t="s">
        <v>73</v>
      </c>
      <c r="T8" s="24"/>
      <c r="U8" s="24" t="s">
        <v>174</v>
      </c>
    </row>
    <row r="9" spans="1:87" ht="138.6" customHeight="1" x14ac:dyDescent="0.3">
      <c r="A9" s="65">
        <v>5</v>
      </c>
      <c r="B9" s="31" t="s">
        <v>75</v>
      </c>
      <c r="C9" s="31" t="s">
        <v>69</v>
      </c>
      <c r="D9" s="31" t="s">
        <v>69</v>
      </c>
      <c r="E9" s="23" t="s">
        <v>85</v>
      </c>
      <c r="F9" s="24" t="s">
        <v>86</v>
      </c>
      <c r="G9" s="32" t="s">
        <v>99</v>
      </c>
      <c r="H9" s="22">
        <v>3132</v>
      </c>
      <c r="I9" s="21">
        <v>4976581</v>
      </c>
      <c r="J9" s="21">
        <f>+I9*13%</f>
        <v>646955.53</v>
      </c>
      <c r="K9" s="21">
        <v>5625000</v>
      </c>
      <c r="L9" s="21">
        <v>4976581</v>
      </c>
      <c r="M9" s="21">
        <v>646956</v>
      </c>
      <c r="N9" s="21">
        <v>5625000</v>
      </c>
      <c r="O9" s="21" t="s">
        <v>82</v>
      </c>
      <c r="P9" s="21" t="s">
        <v>37</v>
      </c>
      <c r="Q9" s="24" t="s">
        <v>35</v>
      </c>
      <c r="R9" s="24" t="s">
        <v>70</v>
      </c>
      <c r="S9" s="24" t="s">
        <v>73</v>
      </c>
      <c r="T9" s="24"/>
      <c r="U9" s="24" t="s">
        <v>174</v>
      </c>
    </row>
    <row r="10" spans="1:87" ht="165" customHeight="1" x14ac:dyDescent="0.3">
      <c r="A10" s="65">
        <v>6</v>
      </c>
      <c r="B10" s="31" t="s">
        <v>75</v>
      </c>
      <c r="C10" s="31" t="s">
        <v>69</v>
      </c>
      <c r="D10" s="31" t="s">
        <v>69</v>
      </c>
      <c r="E10" s="23" t="s">
        <v>85</v>
      </c>
      <c r="F10" s="23" t="s">
        <v>87</v>
      </c>
      <c r="G10" s="33" t="s">
        <v>89</v>
      </c>
      <c r="H10" s="22">
        <v>27573</v>
      </c>
      <c r="I10" s="21">
        <v>40044268</v>
      </c>
      <c r="J10" s="21">
        <f>+I10*1%</f>
        <v>400442.68</v>
      </c>
      <c r="K10" s="21">
        <v>40445000</v>
      </c>
      <c r="L10" s="21">
        <v>40044268</v>
      </c>
      <c r="M10" s="21">
        <v>400443</v>
      </c>
      <c r="N10" s="21">
        <v>40445000</v>
      </c>
      <c r="O10" s="21" t="s">
        <v>82</v>
      </c>
      <c r="P10" s="21" t="s">
        <v>37</v>
      </c>
      <c r="Q10" s="24" t="s">
        <v>35</v>
      </c>
      <c r="R10" s="24" t="s">
        <v>70</v>
      </c>
      <c r="S10" s="24" t="s">
        <v>73</v>
      </c>
      <c r="T10" s="24"/>
      <c r="U10" s="24" t="s">
        <v>104</v>
      </c>
    </row>
    <row r="11" spans="1:87" s="1" customFormat="1" ht="178.2" customHeight="1" x14ac:dyDescent="0.3">
      <c r="A11" s="65">
        <v>7</v>
      </c>
      <c r="B11" s="31" t="s">
        <v>75</v>
      </c>
      <c r="C11" s="31" t="s">
        <v>69</v>
      </c>
      <c r="D11" s="31" t="s">
        <v>69</v>
      </c>
      <c r="E11" s="72" t="s">
        <v>85</v>
      </c>
      <c r="F11" s="23" t="s">
        <v>90</v>
      </c>
      <c r="G11" s="23" t="s">
        <v>94</v>
      </c>
      <c r="H11" s="22">
        <v>8</v>
      </c>
      <c r="I11" s="21">
        <v>906359</v>
      </c>
      <c r="J11" s="21">
        <f>+I11*13%</f>
        <v>117826.67</v>
      </c>
      <c r="K11" s="21">
        <v>1025000</v>
      </c>
      <c r="L11" s="21">
        <v>906359</v>
      </c>
      <c r="M11" s="21">
        <v>117827</v>
      </c>
      <c r="N11" s="21">
        <v>1025000</v>
      </c>
      <c r="O11" s="21" t="s">
        <v>82</v>
      </c>
      <c r="P11" s="21" t="s">
        <v>37</v>
      </c>
      <c r="Q11" s="24" t="s">
        <v>67</v>
      </c>
      <c r="R11" s="24" t="s">
        <v>70</v>
      </c>
      <c r="S11" s="24" t="s">
        <v>73</v>
      </c>
      <c r="T11" s="24"/>
      <c r="U11" s="24" t="s">
        <v>95</v>
      </c>
    </row>
    <row r="12" spans="1:87" s="80" customFormat="1" ht="105.6" thickBot="1" x14ac:dyDescent="0.35">
      <c r="A12" s="70">
        <v>8</v>
      </c>
      <c r="B12" s="71" t="s">
        <v>146</v>
      </c>
      <c r="C12" s="71" t="s">
        <v>147</v>
      </c>
      <c r="D12" s="71" t="s">
        <v>147</v>
      </c>
      <c r="E12" s="72" t="s">
        <v>100</v>
      </c>
      <c r="F12" s="72" t="s">
        <v>101</v>
      </c>
      <c r="G12" s="73" t="s">
        <v>102</v>
      </c>
      <c r="H12" s="74">
        <v>1</v>
      </c>
      <c r="I12" s="21">
        <v>16456637.17</v>
      </c>
      <c r="J12" s="21">
        <f>+I12*13%</f>
        <v>2139362.8321000002</v>
      </c>
      <c r="K12" s="21">
        <f>+I12+J12</f>
        <v>18596000.002099998</v>
      </c>
      <c r="L12" s="21">
        <f>+I12</f>
        <v>16456637.17</v>
      </c>
      <c r="M12" s="21">
        <f>+J12</f>
        <v>2139362.8321000002</v>
      </c>
      <c r="N12" s="21">
        <f>+L12+M12</f>
        <v>18596000.002099998</v>
      </c>
      <c r="O12" s="75" t="s">
        <v>82</v>
      </c>
      <c r="P12" s="21" t="s">
        <v>37</v>
      </c>
      <c r="Q12" s="76" t="s">
        <v>35</v>
      </c>
      <c r="R12" s="77">
        <v>44927</v>
      </c>
      <c r="S12" s="78"/>
      <c r="T12" s="78"/>
      <c r="U12" s="79" t="s">
        <v>148</v>
      </c>
    </row>
    <row r="13" spans="1:87" ht="29.25" customHeight="1" thickBot="1" x14ac:dyDescent="0.35">
      <c r="A13" s="82"/>
      <c r="B13" s="82"/>
      <c r="C13" s="82"/>
      <c r="D13" s="82"/>
      <c r="E13" s="27"/>
      <c r="F13" s="27"/>
      <c r="G13" s="66" t="s">
        <v>175</v>
      </c>
      <c r="H13" s="67"/>
      <c r="I13" s="68"/>
      <c r="J13" s="68"/>
      <c r="K13" s="68"/>
      <c r="L13" s="68"/>
      <c r="M13" s="68"/>
      <c r="N13" s="69">
        <f>SUM(N3:N12)</f>
        <v>68886000.002099991</v>
      </c>
      <c r="O13" s="28"/>
      <c r="P13" s="28"/>
      <c r="Q13" s="28"/>
      <c r="R13" s="28"/>
      <c r="S13" s="28"/>
      <c r="T13" s="28"/>
      <c r="U13" s="28"/>
    </row>
    <row r="14" spans="1:87" x14ac:dyDescent="0.3">
      <c r="A14" s="63"/>
      <c r="B14" s="25"/>
      <c r="C14" s="26"/>
      <c r="D14" s="26"/>
      <c r="E14" s="27"/>
      <c r="F14" s="27"/>
      <c r="G14" s="28"/>
      <c r="H14" s="29"/>
      <c r="I14" s="28"/>
      <c r="J14" s="28"/>
      <c r="K14" s="28"/>
      <c r="L14" s="28"/>
      <c r="M14" s="28"/>
      <c r="N14" s="28"/>
      <c r="O14" s="28"/>
      <c r="P14" s="28"/>
      <c r="Q14" s="28"/>
      <c r="R14" s="28"/>
      <c r="S14" s="28"/>
      <c r="T14" s="28"/>
      <c r="U14" s="28"/>
    </row>
    <row r="15" spans="1:87" x14ac:dyDescent="0.3">
      <c r="A15" s="63"/>
      <c r="B15" s="25"/>
      <c r="C15" s="26"/>
      <c r="D15" s="26"/>
      <c r="E15" s="27"/>
      <c r="F15" s="27"/>
      <c r="G15" s="28"/>
      <c r="H15" s="29"/>
      <c r="I15" s="28"/>
      <c r="J15" s="28"/>
      <c r="K15" s="28"/>
      <c r="L15" s="28"/>
      <c r="M15" s="28"/>
      <c r="N15" s="28"/>
      <c r="O15" s="28"/>
      <c r="P15" s="28"/>
      <c r="Q15" s="28"/>
      <c r="R15" s="28"/>
      <c r="S15" s="28"/>
      <c r="T15" s="28"/>
      <c r="U15" s="28"/>
    </row>
    <row r="16" spans="1:87" x14ac:dyDescent="0.3">
      <c r="A16" s="63"/>
      <c r="B16" s="25"/>
      <c r="C16" s="26"/>
      <c r="D16" s="26"/>
      <c r="E16" s="27"/>
      <c r="F16" s="27"/>
      <c r="G16" s="28"/>
      <c r="H16" s="29"/>
      <c r="I16" s="28"/>
      <c r="J16" s="28"/>
      <c r="K16" s="28"/>
      <c r="L16" s="28"/>
      <c r="M16" s="28"/>
      <c r="N16" s="28"/>
      <c r="O16" s="28"/>
      <c r="P16" s="28"/>
      <c r="Q16" s="28"/>
      <c r="R16" s="28"/>
      <c r="S16" s="28"/>
      <c r="T16" s="28"/>
      <c r="U16" s="28"/>
    </row>
    <row r="17" spans="1:21" x14ac:dyDescent="0.3">
      <c r="A17" s="63"/>
      <c r="B17" s="25"/>
      <c r="C17" s="26"/>
      <c r="D17" s="26"/>
      <c r="E17" s="27"/>
      <c r="F17" s="27"/>
      <c r="G17" s="28"/>
      <c r="H17" s="29"/>
      <c r="I17" s="28"/>
      <c r="J17" s="28"/>
      <c r="K17" s="28"/>
      <c r="L17" s="28"/>
      <c r="M17" s="28"/>
      <c r="N17" s="28"/>
      <c r="O17" s="28"/>
      <c r="P17" s="28"/>
      <c r="Q17" s="28"/>
      <c r="R17" s="28"/>
      <c r="S17" s="28"/>
      <c r="T17" s="28"/>
      <c r="U17" s="28"/>
    </row>
    <row r="18" spans="1:21" x14ac:dyDescent="0.3">
      <c r="A18" s="63"/>
      <c r="B18" s="25"/>
      <c r="C18" s="26"/>
      <c r="D18" s="26"/>
      <c r="E18" s="27"/>
      <c r="F18" s="27"/>
      <c r="G18" s="28"/>
      <c r="H18" s="29"/>
      <c r="I18" s="28"/>
      <c r="J18" s="28"/>
      <c r="K18" s="28"/>
      <c r="L18" s="28"/>
      <c r="M18" s="28"/>
      <c r="N18" s="28"/>
      <c r="O18" s="28"/>
      <c r="P18" s="28"/>
      <c r="Q18" s="28"/>
      <c r="R18" s="28"/>
      <c r="S18" s="28"/>
      <c r="T18" s="28"/>
      <c r="U18" s="28"/>
    </row>
    <row r="19" spans="1:21" x14ac:dyDescent="0.3">
      <c r="A19" s="63"/>
      <c r="B19" s="25"/>
      <c r="C19" s="26"/>
      <c r="D19" s="26"/>
      <c r="E19" s="27"/>
      <c r="F19" s="27"/>
      <c r="G19" s="28"/>
      <c r="H19" s="29"/>
      <c r="I19" s="28"/>
      <c r="J19" s="28"/>
      <c r="K19" s="28"/>
      <c r="L19" s="28"/>
      <c r="M19" s="28"/>
      <c r="N19" s="28"/>
      <c r="O19" s="28"/>
      <c r="P19" s="28"/>
      <c r="Q19" s="28"/>
      <c r="R19" s="28"/>
      <c r="S19" s="28"/>
      <c r="T19" s="28"/>
      <c r="U19" s="28"/>
    </row>
    <row r="20" spans="1:21" x14ac:dyDescent="0.3">
      <c r="A20" s="63"/>
      <c r="B20" s="25"/>
      <c r="C20" s="26"/>
      <c r="D20" s="26"/>
      <c r="E20" s="27"/>
      <c r="F20" s="27"/>
      <c r="G20" s="28"/>
      <c r="H20" s="29"/>
      <c r="I20" s="28"/>
      <c r="J20" s="28"/>
      <c r="K20" s="28"/>
      <c r="L20" s="28"/>
      <c r="M20" s="28"/>
      <c r="N20" s="28"/>
      <c r="O20" s="28"/>
      <c r="P20" s="28"/>
      <c r="Q20" s="28"/>
      <c r="R20" s="28"/>
      <c r="S20" s="28"/>
      <c r="T20" s="28"/>
      <c r="U20" s="28"/>
    </row>
    <row r="21" spans="1:21" x14ac:dyDescent="0.3">
      <c r="A21" s="63"/>
      <c r="B21" s="25"/>
      <c r="C21" s="26"/>
      <c r="D21" s="26"/>
      <c r="E21" s="27"/>
      <c r="F21" s="27"/>
      <c r="G21" s="28"/>
      <c r="H21" s="29"/>
      <c r="I21" s="28"/>
      <c r="J21" s="28"/>
      <c r="K21" s="28"/>
      <c r="L21" s="28"/>
      <c r="M21" s="28"/>
      <c r="N21" s="28"/>
      <c r="O21" s="28"/>
      <c r="P21" s="28"/>
      <c r="Q21" s="28"/>
      <c r="R21" s="28"/>
      <c r="S21" s="28"/>
      <c r="T21" s="28"/>
      <c r="U21" s="28"/>
    </row>
    <row r="22" spans="1:21" x14ac:dyDescent="0.3">
      <c r="A22" s="63"/>
      <c r="B22" s="25"/>
      <c r="C22" s="26"/>
      <c r="D22" s="26"/>
      <c r="E22" s="27"/>
      <c r="F22" s="27"/>
      <c r="G22" s="28"/>
      <c r="H22" s="29"/>
      <c r="I22" s="28"/>
      <c r="J22" s="28"/>
      <c r="K22" s="28"/>
      <c r="L22" s="28"/>
      <c r="M22" s="28"/>
      <c r="N22" s="28"/>
      <c r="O22" s="28"/>
      <c r="P22" s="28"/>
      <c r="Q22" s="28"/>
      <c r="R22" s="28"/>
      <c r="S22" s="28"/>
      <c r="T22" s="28"/>
      <c r="U22" s="28"/>
    </row>
    <row r="23" spans="1:21" x14ac:dyDescent="0.3">
      <c r="A23" s="63"/>
      <c r="B23" s="25"/>
      <c r="C23" s="26"/>
      <c r="D23" s="26"/>
      <c r="E23" s="27"/>
      <c r="F23" s="27"/>
      <c r="G23" s="28"/>
      <c r="H23" s="29"/>
      <c r="I23" s="28"/>
      <c r="J23" s="28"/>
      <c r="K23" s="28"/>
      <c r="L23" s="28"/>
      <c r="M23" s="28"/>
      <c r="N23" s="28"/>
      <c r="O23" s="28"/>
      <c r="P23" s="28"/>
      <c r="Q23" s="28"/>
      <c r="R23" s="28"/>
      <c r="S23" s="28"/>
      <c r="T23" s="28"/>
      <c r="U23" s="28"/>
    </row>
    <row r="24" spans="1:21" x14ac:dyDescent="0.3">
      <c r="A24" s="63"/>
      <c r="B24" s="25"/>
      <c r="C24" s="26"/>
      <c r="D24" s="26"/>
      <c r="E24" s="27"/>
      <c r="F24" s="27"/>
      <c r="G24" s="28"/>
      <c r="H24" s="29"/>
      <c r="I24" s="28"/>
      <c r="J24" s="28"/>
      <c r="K24" s="28"/>
      <c r="L24" s="28"/>
      <c r="M24" s="28"/>
      <c r="N24" s="28"/>
      <c r="O24" s="28"/>
      <c r="P24" s="28"/>
      <c r="Q24" s="28"/>
      <c r="R24" s="28"/>
      <c r="S24" s="28"/>
      <c r="T24" s="28"/>
      <c r="U24" s="28"/>
    </row>
    <row r="25" spans="1:21" x14ac:dyDescent="0.3">
      <c r="A25" s="63"/>
      <c r="B25" s="25"/>
      <c r="C25" s="26"/>
      <c r="D25" s="26"/>
      <c r="E25" s="27"/>
      <c r="F25" s="27"/>
      <c r="G25" s="28"/>
      <c r="H25" s="29"/>
      <c r="I25" s="28"/>
      <c r="J25" s="28"/>
      <c r="K25" s="28"/>
      <c r="L25" s="28"/>
      <c r="M25" s="28"/>
      <c r="N25" s="28"/>
      <c r="O25" s="28"/>
      <c r="P25" s="28"/>
      <c r="Q25" s="28"/>
      <c r="R25" s="28"/>
      <c r="S25" s="28"/>
      <c r="T25" s="28"/>
      <c r="U25" s="28"/>
    </row>
  </sheetData>
  <mergeCells count="4">
    <mergeCell ref="B1:R1"/>
    <mergeCell ref="B2:R2"/>
    <mergeCell ref="B3:R3"/>
    <mergeCell ref="A13:D13"/>
  </mergeCells>
  <phoneticPr fontId="11" type="noConversion"/>
  <printOptions horizontalCentered="1"/>
  <pageMargins left="0.23622047244094491" right="0.27559055118110237" top="0.74803149606299213" bottom="0.98425196850393704" header="0.31496062992125984" footer="0.62992125984251968"/>
  <pageSetup scale="40" orientation="landscape" r:id="rId1"/>
  <headerFooter alignWithMargins="0">
    <oddFooter>&amp;L&amp;"Arial,Normal"&amp;10Código: R05-DF01-C-01-CGC
Versión: 2
Oficio # G-05205-2014&amp;C&amp;"Arial,Normal"&amp;10COPIA NO CONTROLADA&amp;R&amp;"Arial,Normal"&amp;10Fecha de Aprobación: 29-08-2014
Rige a partir de:03-09-2014
&amp;P de 1</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5C294457-C1DE-4259-BFB7-851A8A52E68F}">
          <x14:formula1>
            <xm:f>'2'!$E$11:$E$14</xm:f>
          </x14:formula1>
          <xm:sqref>P5:P12</xm:sqref>
        </x14:dataValidation>
        <x14:dataValidation type="list" allowBlank="1" showInputMessage="1" showErrorMessage="1" xr:uid="{CE9A24C2-EA53-49A7-97A5-6D4989951F8C}">
          <x14:formula1>
            <xm:f>'2'!$G$3:$G$14</xm:f>
          </x14:formula1>
          <xm:sqref>T5:T11</xm:sqref>
        </x14:dataValidation>
        <x14:dataValidation type="list" allowBlank="1" showInputMessage="1" showErrorMessage="1" xr:uid="{2D7E27C0-8512-4258-839C-69255BD79AE6}">
          <x14:formula1>
            <xm:f>'2'!$D$2:$D$17</xm:f>
          </x14:formula1>
          <xm:sqref>Q8:Q10</xm:sqref>
        </x14:dataValidation>
        <x14:dataValidation type="list" allowBlank="1" showInputMessage="1" showErrorMessage="1" xr:uid="{E6C7F9C5-0403-4A59-AA78-62C6EA9BAF7B}">
          <x14:formula1>
            <xm:f>'2'!$D$2:$D$19</xm:f>
          </x14:formula1>
          <xm:sqref>Q5:Q7 Q11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013B-3DE1-476B-BF67-CBF6A950E4B9}">
  <dimension ref="A1:W23"/>
  <sheetViews>
    <sheetView topLeftCell="A3" zoomScale="80" zoomScaleNormal="80" workbookViewId="0">
      <selection activeCell="D7" sqref="D7"/>
    </sheetView>
  </sheetViews>
  <sheetFormatPr baseColWidth="10" defaultRowHeight="14.4" x14ac:dyDescent="0.3"/>
  <cols>
    <col min="1" max="1" width="13.88671875" customWidth="1"/>
    <col min="2" max="2" width="24.33203125" customWidth="1"/>
    <col min="3" max="3" width="25.6640625" customWidth="1"/>
    <col min="4" max="4" width="30.5546875" customWidth="1"/>
    <col min="5" max="5" width="54.33203125" customWidth="1"/>
    <col min="6" max="6" width="32.33203125" customWidth="1"/>
    <col min="7" max="7" width="47.44140625" customWidth="1"/>
    <col min="8" max="8" width="12.33203125" customWidth="1"/>
    <col min="9" max="9" width="17.33203125" customWidth="1"/>
    <col min="10" max="10" width="15" customWidth="1"/>
    <col min="11" max="11" width="18.109375" customWidth="1"/>
    <col min="12" max="12" width="16.33203125" customWidth="1"/>
    <col min="13" max="14" width="16.109375" customWidth="1"/>
    <col min="15" max="15" width="10.6640625" customWidth="1"/>
    <col min="16" max="16" width="13.6640625" customWidth="1"/>
    <col min="17" max="17" width="16.5546875" customWidth="1"/>
    <col min="18" max="18" width="14.6640625" customWidth="1"/>
    <col min="19" max="20" width="23" customWidth="1"/>
    <col min="21" max="21" width="49.6640625" customWidth="1"/>
    <col min="22" max="22" width="21.6640625" customWidth="1"/>
  </cols>
  <sheetData>
    <row r="1" spans="1:23" s="4" customFormat="1" ht="25.8" x14ac:dyDescent="0.5">
      <c r="A1" s="37"/>
      <c r="B1" s="83" t="s">
        <v>40</v>
      </c>
      <c r="C1" s="83"/>
      <c r="D1" s="83"/>
      <c r="E1" s="83"/>
      <c r="F1" s="83"/>
      <c r="G1" s="83"/>
      <c r="H1" s="83"/>
      <c r="I1" s="83"/>
      <c r="J1" s="83"/>
      <c r="K1" s="83"/>
      <c r="L1" s="83"/>
      <c r="M1" s="83"/>
      <c r="N1" s="83"/>
      <c r="O1" s="83"/>
      <c r="P1" s="83"/>
      <c r="Q1" s="83"/>
      <c r="R1" s="83"/>
      <c r="S1" s="6"/>
      <c r="T1" s="6"/>
      <c r="U1" s="6"/>
    </row>
    <row r="2" spans="1:23" s="4" customFormat="1" ht="25.8" x14ac:dyDescent="0.5">
      <c r="A2" s="37"/>
      <c r="B2" s="83" t="s">
        <v>43</v>
      </c>
      <c r="C2" s="83"/>
      <c r="D2" s="83"/>
      <c r="E2" s="83"/>
      <c r="F2" s="83"/>
      <c r="G2" s="83"/>
      <c r="H2" s="83"/>
      <c r="I2" s="83"/>
      <c r="J2" s="83"/>
      <c r="K2" s="83"/>
      <c r="L2" s="83"/>
      <c r="M2" s="83"/>
      <c r="N2" s="83"/>
      <c r="O2" s="83"/>
      <c r="P2" s="83"/>
      <c r="Q2" s="83"/>
      <c r="R2" s="83"/>
      <c r="S2" s="6"/>
      <c r="T2" s="6"/>
      <c r="U2" s="6"/>
      <c r="V2" s="4" t="s">
        <v>105</v>
      </c>
      <c r="W2" s="4">
        <v>724</v>
      </c>
    </row>
    <row r="3" spans="1:23" ht="18" x14ac:dyDescent="0.35">
      <c r="A3" s="37"/>
      <c r="B3" s="83" t="s">
        <v>66</v>
      </c>
      <c r="C3" s="83"/>
      <c r="D3" s="83"/>
      <c r="E3" s="83"/>
      <c r="F3" s="83"/>
      <c r="G3" s="83"/>
      <c r="H3" s="83"/>
      <c r="I3" s="83"/>
      <c r="J3" s="83"/>
      <c r="K3" s="83"/>
      <c r="L3" s="83"/>
      <c r="M3" s="83"/>
      <c r="N3" s="83"/>
      <c r="O3" s="83"/>
      <c r="P3" s="83"/>
      <c r="Q3" s="83"/>
      <c r="R3" s="83"/>
      <c r="S3" s="7"/>
      <c r="T3" s="7"/>
      <c r="U3" s="7"/>
    </row>
    <row r="4" spans="1:23" ht="52.8" x14ac:dyDescent="0.3">
      <c r="A4" s="38" t="s">
        <v>60</v>
      </c>
      <c r="B4" s="39" t="s">
        <v>11</v>
      </c>
      <c r="C4" s="39" t="s">
        <v>20</v>
      </c>
      <c r="D4" s="39" t="s">
        <v>36</v>
      </c>
      <c r="E4" s="39" t="s">
        <v>42</v>
      </c>
      <c r="F4" s="39" t="s">
        <v>0</v>
      </c>
      <c r="G4" s="39" t="s">
        <v>41</v>
      </c>
      <c r="H4" s="39" t="s">
        <v>1</v>
      </c>
      <c r="I4" s="38" t="s">
        <v>63</v>
      </c>
      <c r="J4" s="38" t="s">
        <v>61</v>
      </c>
      <c r="K4" s="38" t="s">
        <v>62</v>
      </c>
      <c r="L4" s="38" t="s">
        <v>64</v>
      </c>
      <c r="M4" s="38" t="s">
        <v>61</v>
      </c>
      <c r="N4" s="38" t="s">
        <v>65</v>
      </c>
      <c r="O4" s="38" t="s">
        <v>45</v>
      </c>
      <c r="P4" s="38" t="s">
        <v>39</v>
      </c>
      <c r="Q4" s="38" t="s">
        <v>4</v>
      </c>
      <c r="R4" s="38" t="s">
        <v>12</v>
      </c>
      <c r="S4" s="38" t="s">
        <v>44</v>
      </c>
      <c r="T4" s="38" t="s">
        <v>47</v>
      </c>
      <c r="U4" s="38" t="s">
        <v>46</v>
      </c>
      <c r="V4" s="38" t="s">
        <v>150</v>
      </c>
    </row>
    <row r="5" spans="1:23" ht="164.25" customHeight="1" x14ac:dyDescent="0.3">
      <c r="A5" s="40">
        <v>1</v>
      </c>
      <c r="B5" s="34" t="s">
        <v>106</v>
      </c>
      <c r="C5" s="34" t="s">
        <v>107</v>
      </c>
      <c r="D5" s="34" t="s">
        <v>108</v>
      </c>
      <c r="E5" s="41" t="s">
        <v>109</v>
      </c>
      <c r="F5" s="34" t="s">
        <v>110</v>
      </c>
      <c r="G5" s="84" t="s">
        <v>111</v>
      </c>
      <c r="H5" s="42">
        <v>1</v>
      </c>
      <c r="I5" s="36">
        <f t="shared" ref="I5:I15" si="0">+K5/1.13</f>
        <v>438053.09734513279</v>
      </c>
      <c r="J5" s="36">
        <f t="shared" ref="J5:J15" si="1">+I5*13%</f>
        <v>56946.902654867263</v>
      </c>
      <c r="K5" s="36">
        <v>495000</v>
      </c>
      <c r="L5" s="36">
        <f t="shared" ref="L5:L15" si="2">+N5/1.13</f>
        <v>438053.09734513279</v>
      </c>
      <c r="M5" s="36">
        <f t="shared" ref="M5:M15" si="3">+L5*13%</f>
        <v>56946.902654867263</v>
      </c>
      <c r="N5" s="36">
        <v>495000</v>
      </c>
      <c r="O5" s="43" t="s">
        <v>82</v>
      </c>
      <c r="P5" s="43" t="s">
        <v>37</v>
      </c>
      <c r="Q5" s="43" t="s">
        <v>112</v>
      </c>
      <c r="R5" s="42" t="s">
        <v>113</v>
      </c>
      <c r="S5" s="35"/>
      <c r="T5" s="35"/>
      <c r="U5" s="44" t="s">
        <v>176</v>
      </c>
      <c r="V5" s="51">
        <f>+K5-415000</f>
        <v>80000</v>
      </c>
    </row>
    <row r="6" spans="1:23" ht="66.599999999999994" customHeight="1" x14ac:dyDescent="0.3">
      <c r="A6" s="40">
        <f t="shared" ref="A6:A20" si="4">1+A5</f>
        <v>2</v>
      </c>
      <c r="B6" s="34" t="s">
        <v>106</v>
      </c>
      <c r="C6" s="34" t="s">
        <v>107</v>
      </c>
      <c r="D6" s="34" t="s">
        <v>108</v>
      </c>
      <c r="E6" s="41" t="s">
        <v>109</v>
      </c>
      <c r="F6" s="34" t="s">
        <v>114</v>
      </c>
      <c r="G6" s="85"/>
      <c r="H6" s="42">
        <v>1</v>
      </c>
      <c r="I6" s="36">
        <f t="shared" si="0"/>
        <v>1995575.2212389382</v>
      </c>
      <c r="J6" s="36">
        <f t="shared" si="1"/>
        <v>259424.77876106196</v>
      </c>
      <c r="K6" s="36">
        <v>2255000</v>
      </c>
      <c r="L6" s="36">
        <f t="shared" si="2"/>
        <v>1995575.2212389382</v>
      </c>
      <c r="M6" s="36">
        <f t="shared" si="3"/>
        <v>259424.77876106196</v>
      </c>
      <c r="N6" s="36">
        <v>2255000</v>
      </c>
      <c r="O6" s="43" t="s">
        <v>82</v>
      </c>
      <c r="P6" s="43" t="s">
        <v>37</v>
      </c>
      <c r="Q6" s="43" t="s">
        <v>112</v>
      </c>
      <c r="R6" s="42" t="s">
        <v>113</v>
      </c>
      <c r="S6" s="35"/>
      <c r="T6" s="35"/>
      <c r="U6" s="44" t="s">
        <v>151</v>
      </c>
      <c r="V6" s="51">
        <f>K6-1890000</f>
        <v>365000</v>
      </c>
    </row>
    <row r="7" spans="1:23" ht="63.6" customHeight="1" x14ac:dyDescent="0.3">
      <c r="A7" s="40">
        <f t="shared" si="4"/>
        <v>3</v>
      </c>
      <c r="B7" s="34" t="s">
        <v>106</v>
      </c>
      <c r="C7" s="34" t="s">
        <v>107</v>
      </c>
      <c r="D7" s="34" t="s">
        <v>108</v>
      </c>
      <c r="E7" s="41" t="s">
        <v>109</v>
      </c>
      <c r="F7" s="34" t="s">
        <v>115</v>
      </c>
      <c r="G7" s="86"/>
      <c r="H7" s="42">
        <v>1</v>
      </c>
      <c r="I7" s="36">
        <f t="shared" si="0"/>
        <v>216814.15929203542</v>
      </c>
      <c r="J7" s="36">
        <f t="shared" si="1"/>
        <v>28185.840707964606</v>
      </c>
      <c r="K7" s="36">
        <v>245000</v>
      </c>
      <c r="L7" s="36">
        <f t="shared" si="2"/>
        <v>216814.15929203542</v>
      </c>
      <c r="M7" s="36">
        <f t="shared" si="3"/>
        <v>28185.840707964606</v>
      </c>
      <c r="N7" s="36">
        <v>245000</v>
      </c>
      <c r="O7" s="43" t="s">
        <v>82</v>
      </c>
      <c r="P7" s="43" t="s">
        <v>37</v>
      </c>
      <c r="Q7" s="43" t="s">
        <v>112</v>
      </c>
      <c r="R7" s="42" t="s">
        <v>113</v>
      </c>
      <c r="S7" s="35"/>
      <c r="T7" s="35"/>
      <c r="U7" s="44" t="s">
        <v>152</v>
      </c>
      <c r="V7" s="51">
        <f>K7-205000</f>
        <v>40000</v>
      </c>
    </row>
    <row r="8" spans="1:23" ht="61.2" customHeight="1" x14ac:dyDescent="0.3">
      <c r="A8" s="40">
        <f t="shared" si="4"/>
        <v>4</v>
      </c>
      <c r="B8" s="34" t="s">
        <v>106</v>
      </c>
      <c r="C8" s="34" t="s">
        <v>107</v>
      </c>
      <c r="D8" s="34" t="s">
        <v>108</v>
      </c>
      <c r="E8" s="41" t="s">
        <v>109</v>
      </c>
      <c r="F8" s="34" t="s">
        <v>116</v>
      </c>
      <c r="G8" s="34" t="s">
        <v>117</v>
      </c>
      <c r="H8" s="42">
        <v>1</v>
      </c>
      <c r="I8" s="36">
        <f t="shared" si="0"/>
        <v>154867.25663716815</v>
      </c>
      <c r="J8" s="36">
        <f t="shared" si="1"/>
        <v>20132.743362831861</v>
      </c>
      <c r="K8" s="36">
        <v>175000</v>
      </c>
      <c r="L8" s="36">
        <f t="shared" si="2"/>
        <v>154867.25663716815</v>
      </c>
      <c r="M8" s="36">
        <f t="shared" si="3"/>
        <v>20132.743362831861</v>
      </c>
      <c r="N8" s="36">
        <v>175000</v>
      </c>
      <c r="O8" s="43" t="s">
        <v>82</v>
      </c>
      <c r="P8" s="43" t="s">
        <v>37</v>
      </c>
      <c r="Q8" s="43" t="s">
        <v>112</v>
      </c>
      <c r="R8" s="42" t="s">
        <v>113</v>
      </c>
      <c r="S8" s="35"/>
      <c r="T8" s="35"/>
      <c r="U8" s="44" t="s">
        <v>153</v>
      </c>
      <c r="V8" s="51">
        <f>+K8-155000</f>
        <v>20000</v>
      </c>
    </row>
    <row r="9" spans="1:23" ht="76.2" customHeight="1" x14ac:dyDescent="0.3">
      <c r="A9" s="40">
        <f t="shared" si="4"/>
        <v>5</v>
      </c>
      <c r="B9" s="34" t="s">
        <v>106</v>
      </c>
      <c r="C9" s="34" t="s">
        <v>107</v>
      </c>
      <c r="D9" s="34" t="s">
        <v>108</v>
      </c>
      <c r="E9" s="41" t="s">
        <v>109</v>
      </c>
      <c r="F9" s="34" t="s">
        <v>118</v>
      </c>
      <c r="G9" s="34" t="s">
        <v>119</v>
      </c>
      <c r="H9" s="42">
        <v>1</v>
      </c>
      <c r="I9" s="36">
        <f t="shared" si="0"/>
        <v>5380530.9734513275</v>
      </c>
      <c r="J9" s="36">
        <f t="shared" si="1"/>
        <v>699469.02654867258</v>
      </c>
      <c r="K9" s="36">
        <v>6080000</v>
      </c>
      <c r="L9" s="36">
        <f t="shared" si="2"/>
        <v>5380530.9734513275</v>
      </c>
      <c r="M9" s="36">
        <f t="shared" si="3"/>
        <v>699469.02654867258</v>
      </c>
      <c r="N9" s="36">
        <v>6080000</v>
      </c>
      <c r="O9" s="43" t="s">
        <v>82</v>
      </c>
      <c r="P9" s="43" t="s">
        <v>37</v>
      </c>
      <c r="Q9" s="43" t="s">
        <v>112</v>
      </c>
      <c r="R9" s="42" t="s">
        <v>113</v>
      </c>
      <c r="S9" s="35"/>
      <c r="T9" s="35"/>
      <c r="U9" s="44" t="s">
        <v>154</v>
      </c>
      <c r="V9" s="51">
        <f>+K9-5095000</f>
        <v>985000</v>
      </c>
    </row>
    <row r="10" spans="1:23" ht="65.400000000000006" customHeight="1" x14ac:dyDescent="0.3">
      <c r="A10" s="40">
        <f t="shared" si="4"/>
        <v>6</v>
      </c>
      <c r="B10" s="34" t="s">
        <v>106</v>
      </c>
      <c r="C10" s="34" t="s">
        <v>107</v>
      </c>
      <c r="D10" s="34" t="s">
        <v>108</v>
      </c>
      <c r="E10" s="41" t="s">
        <v>109</v>
      </c>
      <c r="F10" s="34" t="s">
        <v>120</v>
      </c>
      <c r="G10" s="34" t="s">
        <v>121</v>
      </c>
      <c r="H10" s="42">
        <v>1</v>
      </c>
      <c r="I10" s="36">
        <f t="shared" si="0"/>
        <v>287610.61946902657</v>
      </c>
      <c r="J10" s="36">
        <f t="shared" si="1"/>
        <v>37389.380530973453</v>
      </c>
      <c r="K10" s="36">
        <v>325000</v>
      </c>
      <c r="L10" s="36">
        <f t="shared" si="2"/>
        <v>287610.61946902657</v>
      </c>
      <c r="M10" s="36">
        <f t="shared" si="3"/>
        <v>37389.380530973453</v>
      </c>
      <c r="N10" s="36">
        <v>325000</v>
      </c>
      <c r="O10" s="43" t="s">
        <v>82</v>
      </c>
      <c r="P10" s="43" t="s">
        <v>37</v>
      </c>
      <c r="Q10" s="43" t="s">
        <v>112</v>
      </c>
      <c r="R10" s="42" t="s">
        <v>113</v>
      </c>
      <c r="S10" s="35"/>
      <c r="T10" s="35"/>
      <c r="U10" s="44" t="s">
        <v>155</v>
      </c>
      <c r="V10" s="51">
        <f>+K10-275000</f>
        <v>50000</v>
      </c>
    </row>
    <row r="11" spans="1:23" ht="79.2" customHeight="1" x14ac:dyDescent="0.3">
      <c r="A11" s="40">
        <f t="shared" si="4"/>
        <v>7</v>
      </c>
      <c r="B11" s="34" t="s">
        <v>106</v>
      </c>
      <c r="C11" s="34" t="s">
        <v>107</v>
      </c>
      <c r="D11" s="34" t="s">
        <v>108</v>
      </c>
      <c r="E11" s="41" t="s">
        <v>109</v>
      </c>
      <c r="F11" s="34" t="s">
        <v>122</v>
      </c>
      <c r="G11" s="34" t="s">
        <v>123</v>
      </c>
      <c r="H11" s="42">
        <v>1</v>
      </c>
      <c r="I11" s="36">
        <f t="shared" si="0"/>
        <v>376106.19469026552</v>
      </c>
      <c r="J11" s="36">
        <f t="shared" si="1"/>
        <v>48893.805309734518</v>
      </c>
      <c r="K11" s="36">
        <v>425000</v>
      </c>
      <c r="L11" s="36">
        <f t="shared" si="2"/>
        <v>376106.19469026552</v>
      </c>
      <c r="M11" s="36">
        <f t="shared" si="3"/>
        <v>48893.805309734518</v>
      </c>
      <c r="N11" s="36">
        <v>425000</v>
      </c>
      <c r="O11" s="43" t="s">
        <v>82</v>
      </c>
      <c r="P11" s="43" t="s">
        <v>37</v>
      </c>
      <c r="Q11" s="43" t="s">
        <v>112</v>
      </c>
      <c r="R11" s="42" t="s">
        <v>113</v>
      </c>
      <c r="S11" s="35"/>
      <c r="T11" s="35"/>
      <c r="U11" s="44" t="s">
        <v>156</v>
      </c>
      <c r="V11" s="51">
        <f>+K11-355000</f>
        <v>70000</v>
      </c>
    </row>
    <row r="12" spans="1:23" ht="78" customHeight="1" x14ac:dyDescent="0.3">
      <c r="A12" s="40">
        <f t="shared" si="4"/>
        <v>8</v>
      </c>
      <c r="B12" s="34" t="s">
        <v>106</v>
      </c>
      <c r="C12" s="34" t="s">
        <v>107</v>
      </c>
      <c r="D12" s="34" t="s">
        <v>108</v>
      </c>
      <c r="E12" s="41" t="s">
        <v>109</v>
      </c>
      <c r="F12" s="34" t="s">
        <v>124</v>
      </c>
      <c r="G12" s="34" t="s">
        <v>125</v>
      </c>
      <c r="H12" s="42">
        <v>1</v>
      </c>
      <c r="I12" s="36">
        <v>1448000</v>
      </c>
      <c r="J12" s="36">
        <v>0</v>
      </c>
      <c r="K12" s="36">
        <v>1448000</v>
      </c>
      <c r="L12" s="36">
        <v>1448000</v>
      </c>
      <c r="M12" s="36">
        <v>0</v>
      </c>
      <c r="N12" s="36">
        <v>1448000</v>
      </c>
      <c r="O12" s="43" t="s">
        <v>82</v>
      </c>
      <c r="P12" s="43" t="s">
        <v>37</v>
      </c>
      <c r="Q12" s="43" t="s">
        <v>112</v>
      </c>
      <c r="R12" s="42" t="s">
        <v>103</v>
      </c>
      <c r="S12" s="35"/>
      <c r="T12" s="35"/>
      <c r="U12" s="44" t="s">
        <v>157</v>
      </c>
      <c r="V12" s="51">
        <f>+K12-1370000</f>
        <v>78000</v>
      </c>
    </row>
    <row r="13" spans="1:23" ht="98.25" customHeight="1" x14ac:dyDescent="0.3">
      <c r="A13" s="40">
        <f t="shared" si="4"/>
        <v>9</v>
      </c>
      <c r="B13" s="34" t="s">
        <v>106</v>
      </c>
      <c r="C13" s="34" t="s">
        <v>107</v>
      </c>
      <c r="D13" s="34" t="s">
        <v>108</v>
      </c>
      <c r="E13" s="41" t="s">
        <v>109</v>
      </c>
      <c r="F13" s="34" t="s">
        <v>126</v>
      </c>
      <c r="G13" s="34" t="s">
        <v>127</v>
      </c>
      <c r="H13" s="42">
        <v>1</v>
      </c>
      <c r="I13" s="36">
        <v>1955000</v>
      </c>
      <c r="J13" s="36">
        <v>0</v>
      </c>
      <c r="K13" s="36">
        <f>+I13</f>
        <v>1955000</v>
      </c>
      <c r="L13" s="36">
        <v>1955000</v>
      </c>
      <c r="M13" s="36">
        <v>0</v>
      </c>
      <c r="N13" s="36">
        <f>+L13</f>
        <v>1955000</v>
      </c>
      <c r="O13" s="43" t="s">
        <v>82</v>
      </c>
      <c r="P13" s="43" t="s">
        <v>37</v>
      </c>
      <c r="Q13" s="43" t="s">
        <v>112</v>
      </c>
      <c r="R13" s="42" t="s">
        <v>103</v>
      </c>
      <c r="S13" s="35"/>
      <c r="T13" s="35"/>
      <c r="U13" s="44" t="s">
        <v>158</v>
      </c>
      <c r="V13" s="51">
        <f>+K13-1955000</f>
        <v>0</v>
      </c>
    </row>
    <row r="14" spans="1:23" ht="72" customHeight="1" x14ac:dyDescent="0.3">
      <c r="A14" s="40">
        <f t="shared" si="4"/>
        <v>10</v>
      </c>
      <c r="B14" s="34" t="s">
        <v>106</v>
      </c>
      <c r="C14" s="34" t="s">
        <v>107</v>
      </c>
      <c r="D14" s="34" t="s">
        <v>108</v>
      </c>
      <c r="E14" s="41" t="s">
        <v>109</v>
      </c>
      <c r="F14" s="34" t="s">
        <v>128</v>
      </c>
      <c r="G14" s="34" t="s">
        <v>129</v>
      </c>
      <c r="H14" s="42">
        <v>1</v>
      </c>
      <c r="I14" s="36">
        <f t="shared" si="0"/>
        <v>2632743.3628318585</v>
      </c>
      <c r="J14" s="36">
        <f t="shared" si="1"/>
        <v>342256.63716814161</v>
      </c>
      <c r="K14" s="36">
        <v>2975000</v>
      </c>
      <c r="L14" s="36">
        <f t="shared" si="2"/>
        <v>2632743.3628318585</v>
      </c>
      <c r="M14" s="36">
        <f t="shared" si="3"/>
        <v>342256.63716814161</v>
      </c>
      <c r="N14" s="36">
        <v>2975000</v>
      </c>
      <c r="O14" s="43" t="s">
        <v>82</v>
      </c>
      <c r="P14" s="43" t="s">
        <v>37</v>
      </c>
      <c r="Q14" s="43" t="s">
        <v>112</v>
      </c>
      <c r="R14" s="42" t="s">
        <v>130</v>
      </c>
      <c r="S14" s="35"/>
      <c r="T14" s="35"/>
      <c r="U14" s="44" t="s">
        <v>177</v>
      </c>
      <c r="V14" s="51">
        <f>+K14-2635000</f>
        <v>340000</v>
      </c>
    </row>
    <row r="15" spans="1:23" ht="76.95" customHeight="1" x14ac:dyDescent="0.3">
      <c r="A15" s="40">
        <f t="shared" si="4"/>
        <v>11</v>
      </c>
      <c r="B15" s="34" t="s">
        <v>106</v>
      </c>
      <c r="C15" s="34" t="s">
        <v>107</v>
      </c>
      <c r="D15" s="34" t="s">
        <v>108</v>
      </c>
      <c r="E15" s="41" t="s">
        <v>109</v>
      </c>
      <c r="F15" s="34" t="s">
        <v>131</v>
      </c>
      <c r="G15" s="34" t="s">
        <v>132</v>
      </c>
      <c r="H15" s="42">
        <v>1</v>
      </c>
      <c r="I15" s="36">
        <f t="shared" si="0"/>
        <v>473451.32743362838</v>
      </c>
      <c r="J15" s="36">
        <f t="shared" si="1"/>
        <v>61548.672566371693</v>
      </c>
      <c r="K15" s="36">
        <v>535000</v>
      </c>
      <c r="L15" s="36">
        <f t="shared" si="2"/>
        <v>473451.32743362838</v>
      </c>
      <c r="M15" s="36">
        <f t="shared" si="3"/>
        <v>61548.672566371693</v>
      </c>
      <c r="N15" s="36">
        <v>535000</v>
      </c>
      <c r="O15" s="43" t="s">
        <v>82</v>
      </c>
      <c r="P15" s="43" t="s">
        <v>37</v>
      </c>
      <c r="Q15" s="43" t="s">
        <v>112</v>
      </c>
      <c r="R15" s="34" t="s">
        <v>133</v>
      </c>
      <c r="S15" s="35"/>
      <c r="T15" s="35"/>
      <c r="U15" s="44" t="s">
        <v>159</v>
      </c>
      <c r="V15" s="51">
        <f>+K15-505000</f>
        <v>30000</v>
      </c>
    </row>
    <row r="16" spans="1:23" ht="73.95" customHeight="1" x14ac:dyDescent="0.3">
      <c r="A16" s="40">
        <f t="shared" si="4"/>
        <v>12</v>
      </c>
      <c r="B16" s="34" t="s">
        <v>134</v>
      </c>
      <c r="C16" s="34" t="s">
        <v>135</v>
      </c>
      <c r="D16" s="34" t="s">
        <v>135</v>
      </c>
      <c r="E16" s="41" t="s">
        <v>136</v>
      </c>
      <c r="F16" s="45" t="s">
        <v>137</v>
      </c>
      <c r="G16" s="45" t="s">
        <v>138</v>
      </c>
      <c r="H16" s="42">
        <v>1</v>
      </c>
      <c r="I16" s="46">
        <f>+K16/1.13</f>
        <v>189402654.86725664</v>
      </c>
      <c r="J16" s="46">
        <f>+K16-I16</f>
        <v>24622345.132743359</v>
      </c>
      <c r="K16" s="46">
        <v>214025000</v>
      </c>
      <c r="L16" s="46">
        <f>+N16/1.13</f>
        <v>189402654.86725664</v>
      </c>
      <c r="M16" s="46">
        <f>+N16-L16</f>
        <v>24622345.132743359</v>
      </c>
      <c r="N16" s="46">
        <v>214025000</v>
      </c>
      <c r="O16" s="47" t="s">
        <v>139</v>
      </c>
      <c r="P16" s="47" t="s">
        <v>37</v>
      </c>
      <c r="Q16" s="48" t="s">
        <v>35</v>
      </c>
      <c r="R16" s="40" t="s">
        <v>140</v>
      </c>
      <c r="S16" s="35"/>
      <c r="T16" s="35"/>
      <c r="U16" s="44" t="s">
        <v>160</v>
      </c>
      <c r="V16" s="51">
        <f>+K16-180155000</f>
        <v>33870000</v>
      </c>
    </row>
    <row r="17" spans="1:22" ht="80.400000000000006" customHeight="1" x14ac:dyDescent="0.3">
      <c r="A17" s="40">
        <f t="shared" si="4"/>
        <v>13</v>
      </c>
      <c r="B17" s="34" t="s">
        <v>75</v>
      </c>
      <c r="C17" s="41" t="s">
        <v>141</v>
      </c>
      <c r="D17" s="41" t="s">
        <v>142</v>
      </c>
      <c r="E17" s="41" t="s">
        <v>143</v>
      </c>
      <c r="F17" s="41" t="s">
        <v>144</v>
      </c>
      <c r="G17" s="41" t="s">
        <v>145</v>
      </c>
      <c r="H17" s="42">
        <v>1</v>
      </c>
      <c r="I17" s="36">
        <f>+K17/1.13</f>
        <v>628318.5840707965</v>
      </c>
      <c r="J17" s="36">
        <f>+I17*13%</f>
        <v>81681.415929203547</v>
      </c>
      <c r="K17" s="36">
        <v>710000</v>
      </c>
      <c r="L17" s="36">
        <f>+N17/1.13</f>
        <v>628318.5840707965</v>
      </c>
      <c r="M17" s="36">
        <f>+L17*13%</f>
        <v>81681.415929203547</v>
      </c>
      <c r="N17" s="36">
        <v>710000</v>
      </c>
      <c r="O17" s="47" t="s">
        <v>82</v>
      </c>
      <c r="P17" s="47" t="s">
        <v>37</v>
      </c>
      <c r="Q17" s="48" t="s">
        <v>35</v>
      </c>
      <c r="R17" s="40" t="s">
        <v>70</v>
      </c>
      <c r="S17" s="35"/>
      <c r="T17" s="35"/>
      <c r="U17" s="44" t="s">
        <v>178</v>
      </c>
      <c r="V17" s="52">
        <f>+K17-635000</f>
        <v>75000</v>
      </c>
    </row>
    <row r="18" spans="1:22" ht="50.4" customHeight="1" x14ac:dyDescent="0.3">
      <c r="A18" s="40">
        <f t="shared" si="4"/>
        <v>14</v>
      </c>
      <c r="B18" s="34" t="s">
        <v>106</v>
      </c>
      <c r="C18" s="34" t="s">
        <v>107</v>
      </c>
      <c r="D18" s="34" t="s">
        <v>108</v>
      </c>
      <c r="E18" s="41" t="s">
        <v>109</v>
      </c>
      <c r="F18" s="34" t="s">
        <v>161</v>
      </c>
      <c r="G18" s="34" t="s">
        <v>162</v>
      </c>
      <c r="H18" s="42">
        <v>1</v>
      </c>
      <c r="I18" s="36">
        <f t="shared" ref="I18:I19" si="5">+K18/1.13</f>
        <v>3030973.4513274338</v>
      </c>
      <c r="J18" s="36">
        <f t="shared" ref="J18:J20" si="6">+I18*13%</f>
        <v>394026.54867256642</v>
      </c>
      <c r="K18" s="36">
        <v>3425000</v>
      </c>
      <c r="L18" s="36">
        <f t="shared" ref="L18:L20" si="7">+N18/1.13</f>
        <v>3030973.4513274338</v>
      </c>
      <c r="M18" s="36">
        <f t="shared" ref="M18:M20" si="8">+L18*13%</f>
        <v>394026.54867256642</v>
      </c>
      <c r="N18" s="36">
        <v>3425000</v>
      </c>
      <c r="O18" s="47" t="s">
        <v>82</v>
      </c>
      <c r="P18" s="47" t="s">
        <v>37</v>
      </c>
      <c r="Q18" s="47" t="s">
        <v>112</v>
      </c>
      <c r="R18" s="40" t="s">
        <v>163</v>
      </c>
      <c r="S18" s="35"/>
      <c r="T18" s="35"/>
      <c r="U18" s="44" t="s">
        <v>179</v>
      </c>
      <c r="V18" s="53">
        <f>-K18</f>
        <v>-3425000</v>
      </c>
    </row>
    <row r="19" spans="1:22" ht="79.95" customHeight="1" x14ac:dyDescent="0.3">
      <c r="A19" s="40">
        <f t="shared" si="4"/>
        <v>15</v>
      </c>
      <c r="B19" s="34" t="s">
        <v>106</v>
      </c>
      <c r="C19" s="34" t="s">
        <v>107</v>
      </c>
      <c r="D19" s="34" t="s">
        <v>108</v>
      </c>
      <c r="E19" s="41" t="s">
        <v>109</v>
      </c>
      <c r="F19" s="34" t="s">
        <v>164</v>
      </c>
      <c r="G19" s="34" t="s">
        <v>165</v>
      </c>
      <c r="H19" s="42">
        <v>1</v>
      </c>
      <c r="I19" s="36">
        <f t="shared" si="5"/>
        <v>10911504.424778761</v>
      </c>
      <c r="J19" s="36">
        <f t="shared" si="6"/>
        <v>1418495.5752212391</v>
      </c>
      <c r="K19" s="36">
        <v>12330000</v>
      </c>
      <c r="L19" s="36">
        <f t="shared" si="7"/>
        <v>10911504.424778761</v>
      </c>
      <c r="M19" s="36">
        <f t="shared" si="8"/>
        <v>1418495.5752212391</v>
      </c>
      <c r="N19" s="36">
        <v>12330000</v>
      </c>
      <c r="O19" s="47" t="s">
        <v>82</v>
      </c>
      <c r="P19" s="47" t="s">
        <v>37</v>
      </c>
      <c r="Q19" s="48" t="s">
        <v>35</v>
      </c>
      <c r="R19" s="40" t="s">
        <v>166</v>
      </c>
      <c r="S19" s="35"/>
      <c r="T19" s="35"/>
      <c r="U19" s="44" t="s">
        <v>180</v>
      </c>
      <c r="V19" s="53">
        <f>-K19</f>
        <v>-12330000</v>
      </c>
    </row>
    <row r="20" spans="1:22" ht="231.75" customHeight="1" thickBot="1" x14ac:dyDescent="0.35">
      <c r="A20" s="55">
        <f t="shared" si="4"/>
        <v>16</v>
      </c>
      <c r="B20" s="56" t="s">
        <v>167</v>
      </c>
      <c r="C20" s="57" t="s">
        <v>168</v>
      </c>
      <c r="D20" s="57" t="s">
        <v>169</v>
      </c>
      <c r="E20" s="57" t="s">
        <v>170</v>
      </c>
      <c r="F20" s="57" t="s">
        <v>171</v>
      </c>
      <c r="G20" s="57" t="s">
        <v>172</v>
      </c>
      <c r="H20" s="42">
        <v>1</v>
      </c>
      <c r="I20" s="58">
        <f>+K20/1.13</f>
        <v>903508849.55752218</v>
      </c>
      <c r="J20" s="58">
        <f t="shared" si="6"/>
        <v>117456150.44247788</v>
      </c>
      <c r="K20" s="46">
        <v>1020965000</v>
      </c>
      <c r="L20" s="58">
        <f t="shared" si="7"/>
        <v>903508849.55752218</v>
      </c>
      <c r="M20" s="58">
        <f t="shared" si="8"/>
        <v>117456150.44247788</v>
      </c>
      <c r="N20" s="46">
        <f>+K20</f>
        <v>1020965000</v>
      </c>
      <c r="O20" s="59" t="s">
        <v>82</v>
      </c>
      <c r="P20" s="59" t="s">
        <v>37</v>
      </c>
      <c r="Q20" s="60" t="s">
        <v>35</v>
      </c>
      <c r="R20" s="55" t="s">
        <v>103</v>
      </c>
      <c r="S20" s="61"/>
      <c r="T20" s="61"/>
      <c r="U20" s="62" t="s">
        <v>173</v>
      </c>
      <c r="V20" s="54">
        <f>K20-1373202375</f>
        <v>-352237375</v>
      </c>
    </row>
    <row r="21" spans="1:22" ht="50.1" customHeight="1" thickBot="1" x14ac:dyDescent="0.35">
      <c r="U21" s="49" t="s">
        <v>149</v>
      </c>
      <c r="V21" s="50">
        <f>SUM(V9:V20)</f>
        <v>-332494375</v>
      </c>
    </row>
    <row r="22" spans="1:22" ht="50.1" customHeight="1" x14ac:dyDescent="0.3"/>
    <row r="23" spans="1:22" ht="50.1" customHeight="1" x14ac:dyDescent="0.3"/>
  </sheetData>
  <mergeCells count="4">
    <mergeCell ref="B1:R1"/>
    <mergeCell ref="B2:R2"/>
    <mergeCell ref="B3:R3"/>
    <mergeCell ref="G5:G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8"/>
  <sheetViews>
    <sheetView workbookViewId="0">
      <selection activeCell="B25" sqref="B25"/>
    </sheetView>
  </sheetViews>
  <sheetFormatPr baseColWidth="10" defaultColWidth="11.44140625" defaultRowHeight="14.4" x14ac:dyDescent="0.3"/>
  <cols>
    <col min="1" max="1" width="11.44140625" style="1"/>
    <col min="2" max="2" width="18.109375" style="1" customWidth="1"/>
    <col min="3" max="3" width="19" style="1" customWidth="1"/>
    <col min="4" max="4" width="22.6640625" style="1" customWidth="1"/>
    <col min="5" max="5" width="29" style="1" customWidth="1"/>
    <col min="6" max="16384" width="11.44140625" style="1"/>
  </cols>
  <sheetData>
    <row r="2" spans="2:8" x14ac:dyDescent="0.3">
      <c r="B2" s="2">
        <v>1</v>
      </c>
      <c r="C2" s="2" t="s">
        <v>2</v>
      </c>
      <c r="D2" s="3" t="s">
        <v>14</v>
      </c>
      <c r="E2" s="2" t="s">
        <v>13</v>
      </c>
      <c r="G2" s="8" t="s">
        <v>47</v>
      </c>
      <c r="H2" s="9"/>
    </row>
    <row r="3" spans="2:8" x14ac:dyDescent="0.3">
      <c r="B3" s="2">
        <v>2</v>
      </c>
      <c r="C3" s="2" t="s">
        <v>3</v>
      </c>
      <c r="D3" s="3" t="s">
        <v>21</v>
      </c>
      <c r="E3" s="2" t="s">
        <v>15</v>
      </c>
      <c r="G3" s="9" t="s">
        <v>48</v>
      </c>
      <c r="H3" s="9"/>
    </row>
    <row r="4" spans="2:8" x14ac:dyDescent="0.3">
      <c r="B4" s="2">
        <v>3</v>
      </c>
      <c r="C4" s="2"/>
      <c r="D4" s="3" t="s">
        <v>22</v>
      </c>
      <c r="E4" s="2" t="s">
        <v>16</v>
      </c>
      <c r="G4" s="9" t="s">
        <v>49</v>
      </c>
      <c r="H4" s="9"/>
    </row>
    <row r="5" spans="2:8" x14ac:dyDescent="0.3">
      <c r="B5" s="2"/>
      <c r="C5" s="2"/>
      <c r="D5" s="3" t="s">
        <v>23</v>
      </c>
      <c r="E5" s="2" t="s">
        <v>17</v>
      </c>
      <c r="G5" s="9" t="s">
        <v>50</v>
      </c>
      <c r="H5" s="9"/>
    </row>
    <row r="6" spans="2:8" x14ac:dyDescent="0.3">
      <c r="B6" s="2"/>
      <c r="C6" s="2"/>
      <c r="D6" s="3" t="s">
        <v>24</v>
      </c>
      <c r="E6" s="2" t="s">
        <v>18</v>
      </c>
      <c r="G6" s="9" t="s">
        <v>51</v>
      </c>
      <c r="H6" s="9"/>
    </row>
    <row r="7" spans="2:8" x14ac:dyDescent="0.3">
      <c r="B7" s="2"/>
      <c r="C7" s="2"/>
      <c r="D7" s="3" t="s">
        <v>25</v>
      </c>
      <c r="E7" s="2" t="s">
        <v>19</v>
      </c>
      <c r="G7" s="9" t="s">
        <v>52</v>
      </c>
      <c r="H7" s="9"/>
    </row>
    <row r="8" spans="2:8" x14ac:dyDescent="0.3">
      <c r="B8" s="2"/>
      <c r="C8" s="2"/>
      <c r="D8" s="3" t="s">
        <v>26</v>
      </c>
      <c r="E8" s="2"/>
      <c r="G8" s="9" t="s">
        <v>53</v>
      </c>
      <c r="H8" s="9"/>
    </row>
    <row r="9" spans="2:8" x14ac:dyDescent="0.3">
      <c r="B9" s="3"/>
      <c r="C9" s="3"/>
      <c r="D9" s="3" t="s">
        <v>27</v>
      </c>
      <c r="E9" s="3"/>
      <c r="G9" s="9" t="s">
        <v>54</v>
      </c>
      <c r="H9" s="9"/>
    </row>
    <row r="10" spans="2:8" x14ac:dyDescent="0.3">
      <c r="B10" s="3"/>
      <c r="C10" s="3"/>
      <c r="D10" s="3" t="s">
        <v>28</v>
      </c>
      <c r="E10" s="3"/>
      <c r="G10" s="9" t="s">
        <v>55</v>
      </c>
      <c r="H10" s="9"/>
    </row>
    <row r="11" spans="2:8" x14ac:dyDescent="0.3">
      <c r="D11" s="3" t="s">
        <v>29</v>
      </c>
      <c r="E11" s="3" t="s">
        <v>37</v>
      </c>
      <c r="G11" s="9" t="s">
        <v>56</v>
      </c>
      <c r="H11" s="9"/>
    </row>
    <row r="12" spans="2:8" x14ac:dyDescent="0.3">
      <c r="D12" s="3" t="s">
        <v>30</v>
      </c>
      <c r="E12" s="3" t="s">
        <v>38</v>
      </c>
      <c r="G12" s="9" t="s">
        <v>57</v>
      </c>
      <c r="H12" s="9"/>
    </row>
    <row r="13" spans="2:8" x14ac:dyDescent="0.3">
      <c r="D13" s="3" t="s">
        <v>31</v>
      </c>
      <c r="G13" s="9" t="s">
        <v>58</v>
      </c>
      <c r="H13" s="9"/>
    </row>
    <row r="14" spans="2:8" x14ac:dyDescent="0.3">
      <c r="D14" s="3" t="s">
        <v>32</v>
      </c>
      <c r="G14" s="9" t="s">
        <v>59</v>
      </c>
      <c r="H14" s="9"/>
    </row>
    <row r="15" spans="2:8" x14ac:dyDescent="0.3">
      <c r="D15" s="3" t="s">
        <v>33</v>
      </c>
      <c r="G15" s="9"/>
      <c r="H15" s="9"/>
    </row>
    <row r="16" spans="2:8" x14ac:dyDescent="0.3">
      <c r="D16" s="3" t="s">
        <v>34</v>
      </c>
    </row>
    <row r="17" spans="4:4" x14ac:dyDescent="0.3">
      <c r="D17" s="3" t="s">
        <v>35</v>
      </c>
    </row>
    <row r="18" spans="4:4" x14ac:dyDescent="0.3">
      <c r="D18" s="1"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B83DF897176A43A251FFE3F3BA802E" ma:contentTypeVersion="12" ma:contentTypeDescription="Crear nuevo documento." ma:contentTypeScope="" ma:versionID="2645161184918e6ccc6e096ce4f8ee8e">
  <xsd:schema xmlns:xsd="http://www.w3.org/2001/XMLSchema" xmlns:xs="http://www.w3.org/2001/XMLSchema" xmlns:p="http://schemas.microsoft.com/office/2006/metadata/properties" xmlns:ns2="d4b434ec-d3b3-4d24-9185-91b20dca5eb7" xmlns:ns3="afb43f2c-70af-48c3-9a7a-c7374db0d425" targetNamespace="http://schemas.microsoft.com/office/2006/metadata/properties" ma:root="true" ma:fieldsID="4ef6ad6496fe707422f8131891ea4169" ns2:_="" ns3:_="">
    <xsd:import namespace="d4b434ec-d3b3-4d24-9185-91b20dca5eb7"/>
    <xsd:import namespace="afb43f2c-70af-48c3-9a7a-c7374db0d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b434ec-d3b3-4d24-9185-91b20dca5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3f2c-70af-48c3-9a7a-c7374db0d42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2C962E-1BD3-4FBF-BF8E-5AE147796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b434ec-d3b3-4d24-9185-91b20dca5eb7"/>
    <ds:schemaRef ds:uri="afb43f2c-70af-48c3-9a7a-c7374db0d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207561-A465-4157-9645-7B46A02EA85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B977B29-F045-48D4-A6F3-AE1FE364DB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Hoja2</vt:lpstr>
      <vt:lpstr>PAC 2023 adicional</vt:lpstr>
      <vt:lpstr>Variaciones al pac inicial</vt:lpstr>
      <vt:lpstr>2</vt:lpstr>
      <vt:lpstr>'PAC 2023 adicional'!Área_de_impresión</vt:lpstr>
    </vt:vector>
  </TitlesOfParts>
  <Company>Instituto Nacional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Maria Ramírez Garita</dc:creator>
  <cp:lastModifiedBy>Daniel Chanto Araya</cp:lastModifiedBy>
  <cp:lastPrinted>2014-09-02T22:22:56Z</cp:lastPrinted>
  <dcterms:created xsi:type="dcterms:W3CDTF">2013-10-11T17:13:34Z</dcterms:created>
  <dcterms:modified xsi:type="dcterms:W3CDTF">2022-07-27T17:24:27Z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0x010100BAB83DF897176A43A251FFE3F3BA802E</vt:lpwstr>
  </property>
</Properties>
</file>